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6284" windowHeight="9432" activeTab="0"/>
  </bookViews>
  <sheets>
    <sheet name="Table S2" sheetId="1" r:id="rId1"/>
  </sheets>
  <definedNames/>
  <calcPr fullCalcOnLoad="1"/>
</workbook>
</file>

<file path=xl/sharedStrings.xml><?xml version="1.0" encoding="utf-8"?>
<sst xmlns="http://schemas.openxmlformats.org/spreadsheetml/2006/main" count="2121" uniqueCount="2121">
  <si>
    <t>miscellaneous</t>
  </si>
  <si>
    <t>HDGF</t>
  </si>
  <si>
    <t>Mm.292208</t>
  </si>
  <si>
    <t>Hs.89525</t>
  </si>
  <si>
    <t>miscellaneous</t>
  </si>
  <si>
    <t>HDGFRP3</t>
  </si>
  <si>
    <t>Mm.28887</t>
  </si>
  <si>
    <t>Hs.127842</t>
  </si>
  <si>
    <t>miscellaneous</t>
  </si>
  <si>
    <t>NUMB</t>
  </si>
  <si>
    <t>Mm.4390</t>
  </si>
  <si>
    <t>Hs.445301</t>
  </si>
  <si>
    <t>miscellaneous</t>
  </si>
  <si>
    <t>DAB1</t>
  </si>
  <si>
    <t>Mm.289682</t>
  </si>
  <si>
    <t>Hs.333942</t>
  </si>
  <si>
    <t>Miscellaneous</t>
  </si>
  <si>
    <t>GUK1</t>
  </si>
  <si>
    <t>Mm.3624</t>
  </si>
  <si>
    <t>Hs.376933</t>
  </si>
  <si>
    <t>miscellaneous</t>
  </si>
  <si>
    <t>APBB2</t>
  </si>
  <si>
    <t>Mm.5159</t>
  </si>
  <si>
    <t>Hs.324125</t>
  </si>
  <si>
    <t>Miscellaneous</t>
  </si>
  <si>
    <t>SFRS4</t>
  </si>
  <si>
    <t>Mm.2478</t>
  </si>
  <si>
    <t>Hs.76122</t>
  </si>
  <si>
    <t>miscellaneous</t>
  </si>
  <si>
    <t>DIABLO</t>
  </si>
  <si>
    <t>Mm.46716</t>
  </si>
  <si>
    <t>Hs.169611</t>
  </si>
  <si>
    <t>miscellaneous</t>
  </si>
  <si>
    <t>CGN</t>
  </si>
  <si>
    <t>Mm.87634</t>
  </si>
  <si>
    <t>Hs.18376</t>
  </si>
  <si>
    <t>Miscellaneous</t>
  </si>
  <si>
    <t>CRB1</t>
  </si>
  <si>
    <t>Mm.158473</t>
  </si>
  <si>
    <t>Hs.444511</t>
  </si>
  <si>
    <t>miscellaneous</t>
  </si>
  <si>
    <t>DAP3</t>
  </si>
  <si>
    <t>Mm.29028</t>
  </si>
  <si>
    <t>Hs.270920</t>
  </si>
  <si>
    <t>Miscellaneous</t>
  </si>
  <si>
    <t>RHPN2</t>
  </si>
  <si>
    <t>Mm.286600</t>
  </si>
  <si>
    <t>Hs.335798</t>
  </si>
  <si>
    <t>Miscellaneous</t>
  </si>
  <si>
    <t>RTKN</t>
  </si>
  <si>
    <t>Mm.4139</t>
  </si>
  <si>
    <t>Hs.58215</t>
  </si>
  <si>
    <t>miscellaneous</t>
  </si>
  <si>
    <t>CDC42EP4</t>
  </si>
  <si>
    <t>Mm.293378</t>
  </si>
  <si>
    <t>Hs.3903</t>
  </si>
  <si>
    <t>miscellaneous</t>
  </si>
  <si>
    <t>STX8</t>
  </si>
  <si>
    <t>Mm.3973</t>
  </si>
  <si>
    <t>Hs.380938</t>
  </si>
  <si>
    <t>miscellaneous</t>
  </si>
  <si>
    <t>2810018B18</t>
  </si>
  <si>
    <t>Mm.305491</t>
  </si>
  <si>
    <t>miscellaneous</t>
  </si>
  <si>
    <t>ALS2CR19-v2</t>
  </si>
  <si>
    <t>Mm.35593</t>
  </si>
  <si>
    <t>Hs.26981</t>
  </si>
  <si>
    <t>Miscellaneous</t>
  </si>
  <si>
    <t>KIAA0290</t>
  </si>
  <si>
    <t>Mm.22025</t>
  </si>
  <si>
    <t>Hs.96485</t>
  </si>
  <si>
    <t>Miscellaneous</t>
  </si>
  <si>
    <t>UBTF</t>
  </si>
  <si>
    <t>Mm.2845</t>
  </si>
  <si>
    <t>Hs.89781</t>
  </si>
  <si>
    <t>miscellaneous</t>
  </si>
  <si>
    <t>AVEN</t>
  </si>
  <si>
    <t>Mm.292041</t>
  </si>
  <si>
    <t>Hs.162051</t>
  </si>
  <si>
    <t>AF069303</t>
  </si>
  <si>
    <t>Miscellaneous</t>
  </si>
  <si>
    <t>FOXH1</t>
  </si>
  <si>
    <t>Mm.42011</t>
  </si>
  <si>
    <t>SMURF2(CA)</t>
  </si>
  <si>
    <t>SMURF2-WT</t>
  </si>
  <si>
    <t>Mm.295105</t>
  </si>
  <si>
    <t>Hs.153648</t>
  </si>
  <si>
    <t>SAM</t>
  </si>
  <si>
    <t>EPHA1</t>
  </si>
  <si>
    <t>Mm.250517</t>
  </si>
  <si>
    <t>Hs.89839</t>
  </si>
  <si>
    <t>SAM</t>
  </si>
  <si>
    <t>ETV6</t>
  </si>
  <si>
    <t>Mm.269995</t>
  </si>
  <si>
    <t>Hs.171262</t>
  </si>
  <si>
    <t>SAM</t>
  </si>
  <si>
    <t>SAMD8</t>
  </si>
  <si>
    <t>Mm.236484</t>
  </si>
  <si>
    <t>Hs.282105</t>
  </si>
  <si>
    <t>FKBP</t>
  </si>
  <si>
    <t>FKBP4</t>
  </si>
  <si>
    <t>Mm.12758</t>
  </si>
  <si>
    <t>Hs.848</t>
  </si>
  <si>
    <t>FKBP</t>
  </si>
  <si>
    <t>FKBP3</t>
  </si>
  <si>
    <t>Mm.28480</t>
  </si>
  <si>
    <t>Hs.379557</t>
  </si>
  <si>
    <t>FKBP</t>
  </si>
  <si>
    <t>FKBP11</t>
  </si>
  <si>
    <t>Mm.30729</t>
  </si>
  <si>
    <t>Hs.438695</t>
  </si>
  <si>
    <t>FKBP</t>
  </si>
  <si>
    <t>FKBP1B</t>
  </si>
  <si>
    <t>Mm.20453</t>
  </si>
  <si>
    <t>Hs.407482</t>
  </si>
  <si>
    <t>FKBP</t>
  </si>
  <si>
    <t>FKBP1A</t>
  </si>
  <si>
    <t>Mm.278458</t>
  </si>
  <si>
    <t>Hs.374638</t>
  </si>
  <si>
    <t>NM_004799</t>
  </si>
  <si>
    <t>Miscellaneous</t>
  </si>
  <si>
    <t>Mm.150197</t>
  </si>
  <si>
    <t>Hs.80828</t>
  </si>
  <si>
    <t>MARCKS</t>
  </si>
  <si>
    <t>DP1L1</t>
  </si>
  <si>
    <t>Mm.28147</t>
  </si>
  <si>
    <t>Hs.76277</t>
  </si>
  <si>
    <t>MARCKS</t>
  </si>
  <si>
    <t>KRT10</t>
  </si>
  <si>
    <t>Mm.22662</t>
  </si>
  <si>
    <t>Hs.99936</t>
  </si>
  <si>
    <t>MARCKS</t>
  </si>
  <si>
    <t>MLP</t>
  </si>
  <si>
    <t>Mm.2769</t>
  </si>
  <si>
    <t>Hs.75061</t>
  </si>
  <si>
    <t>MARCKS</t>
  </si>
  <si>
    <t>SFRS16</t>
  </si>
  <si>
    <t>Mm.296949</t>
  </si>
  <si>
    <t>Hs.43543</t>
  </si>
  <si>
    <t>NM_005900</t>
  </si>
  <si>
    <t>MH1/MH2</t>
  </si>
  <si>
    <t>Mm.223717</t>
  </si>
  <si>
    <t>Hs.388294</t>
  </si>
  <si>
    <t>NM_005901</t>
  </si>
  <si>
    <t>MH1/MH2</t>
  </si>
  <si>
    <t>Mm.152699</t>
  </si>
  <si>
    <t>Hs.110741</t>
  </si>
  <si>
    <t>NM_005902</t>
  </si>
  <si>
    <t>MH1/MH2</t>
  </si>
  <si>
    <t>Mm.7320</t>
  </si>
  <si>
    <t>Hs.288261</t>
  </si>
  <si>
    <t>U58993</t>
  </si>
  <si>
    <t>MH1/MH2</t>
  </si>
  <si>
    <t>Mm.272920</t>
  </si>
  <si>
    <t>Hs.167700</t>
  </si>
  <si>
    <t>AF035528</t>
  </si>
  <si>
    <t>MH1/MH2</t>
  </si>
  <si>
    <t>Mm.27935</t>
  </si>
  <si>
    <t>Hs.153863</t>
  </si>
  <si>
    <t>NM_008543</t>
  </si>
  <si>
    <t>MH1/MH2</t>
  </si>
  <si>
    <t>Mm.34407</t>
  </si>
  <si>
    <t>Hs.370849</t>
  </si>
  <si>
    <t>SH2</t>
  </si>
  <si>
    <t>FLJ20967</t>
  </si>
  <si>
    <t>Mm.40974</t>
  </si>
  <si>
    <t>Hs.17433</t>
  </si>
  <si>
    <t>SH2</t>
  </si>
  <si>
    <t>MATK</t>
  </si>
  <si>
    <t>Mm.2918</t>
  </si>
  <si>
    <t>Hs.437808</t>
  </si>
  <si>
    <t>SH2</t>
  </si>
  <si>
    <t>SOCS4</t>
  </si>
  <si>
    <t>Mm.91920</t>
  </si>
  <si>
    <t>AF022795</t>
  </si>
  <si>
    <t>miscellaneous</t>
  </si>
  <si>
    <t>TGFBRAP1</t>
  </si>
  <si>
    <t>Mm.246069</t>
  </si>
  <si>
    <t>Hs.446350</t>
  </si>
  <si>
    <t>NM_001343</t>
  </si>
  <si>
    <t>Miscellaneous</t>
  </si>
  <si>
    <t>DAB2</t>
  </si>
  <si>
    <t>Mm.240830</t>
  </si>
  <si>
    <t>Hs.81988</t>
  </si>
  <si>
    <t>X97674</t>
  </si>
  <si>
    <t>Miscellaneous</t>
  </si>
  <si>
    <t>NCOA2</t>
  </si>
  <si>
    <t>Mm.2537</t>
  </si>
  <si>
    <t>Hs.446678</t>
  </si>
  <si>
    <t>AF175574</t>
  </si>
  <si>
    <t>Miscellaneous</t>
  </si>
  <si>
    <t>PSMD4</t>
  </si>
  <si>
    <t>Mm.2261</t>
  </si>
  <si>
    <t>Hs.505059</t>
  </si>
  <si>
    <t>NM_012029</t>
  </si>
  <si>
    <t>miscellaneous</t>
  </si>
  <si>
    <t>SITPEC</t>
  </si>
  <si>
    <t>Mm.271672</t>
  </si>
  <si>
    <t>LIR values for each interaction test are shown.  Values between 3-5 are in grey, 5-8 in orange and &gt;8 in yellow.</t>
  </si>
  <si>
    <t>Hs.63168</t>
  </si>
  <si>
    <t>Miscellaneous</t>
  </si>
  <si>
    <t>TP73</t>
  </si>
  <si>
    <t>Mm.103715</t>
  </si>
  <si>
    <t>Hs.192132</t>
  </si>
  <si>
    <t>miscellaneous</t>
  </si>
  <si>
    <t>ASH2L</t>
  </si>
  <si>
    <t>Mm.27706</t>
  </si>
  <si>
    <t>Hs.6856</t>
  </si>
  <si>
    <t>Miscellaneous</t>
  </si>
  <si>
    <t>C20orf121</t>
  </si>
  <si>
    <t>Mm.89828</t>
  </si>
  <si>
    <t>Hs.283869</t>
  </si>
  <si>
    <t>Miscellaneous</t>
  </si>
  <si>
    <t>EFNA4</t>
  </si>
  <si>
    <t>Mm.16332</t>
  </si>
  <si>
    <t>Hs.449913</t>
  </si>
  <si>
    <t>Miscellaneous</t>
  </si>
  <si>
    <t>RGS19</t>
  </si>
  <si>
    <t>Mm.274366</t>
  </si>
  <si>
    <t>Hs.422336</t>
  </si>
  <si>
    <t>Miscellaneous</t>
  </si>
  <si>
    <t>RRH</t>
  </si>
  <si>
    <t>Mm.3917</t>
  </si>
  <si>
    <t>Hs.158338</t>
  </si>
  <si>
    <t>Miscellaneous</t>
  </si>
  <si>
    <t>OCLN</t>
  </si>
  <si>
    <t>Mm.4807</t>
  </si>
  <si>
    <t>Hs.171952</t>
  </si>
  <si>
    <t>Hs.108183</t>
  </si>
  <si>
    <t>PHD</t>
  </si>
  <si>
    <t>DPF2</t>
  </si>
  <si>
    <t>Mm.259204</t>
  </si>
  <si>
    <t>Hs.13495</t>
  </si>
  <si>
    <t>PHD</t>
  </si>
  <si>
    <t>MLL5</t>
  </si>
  <si>
    <t>Mm.205190</t>
  </si>
  <si>
    <t>Hs.380021</t>
  </si>
  <si>
    <t>armadillo</t>
  </si>
  <si>
    <t>AP2B1</t>
  </si>
  <si>
    <t>Mm.39053</t>
  </si>
  <si>
    <t>Hs.370123</t>
  </si>
  <si>
    <t>armadillo</t>
  </si>
  <si>
    <t>RTDR1</t>
  </si>
  <si>
    <t>Mm.67658</t>
  </si>
  <si>
    <t>Hs.445808</t>
  </si>
  <si>
    <t>armadillo</t>
  </si>
  <si>
    <t>PKP2</t>
  </si>
  <si>
    <t>Mm.2252</t>
  </si>
  <si>
    <t>Hs.25051</t>
  </si>
  <si>
    <t>armadillo</t>
  </si>
  <si>
    <t>1500019G21</t>
  </si>
  <si>
    <t>Mm.305300</t>
  </si>
  <si>
    <t>Hs.527950</t>
  </si>
  <si>
    <t>armadillo</t>
  </si>
  <si>
    <t>HSPC056</t>
  </si>
  <si>
    <t>Mm.234823</t>
  </si>
  <si>
    <t>Hs.102708</t>
  </si>
  <si>
    <t>armadillo</t>
  </si>
  <si>
    <t>SPAG6</t>
  </si>
  <si>
    <t>Mm.31701</t>
  </si>
  <si>
    <t>Hs.158213</t>
  </si>
  <si>
    <t>armadillo</t>
  </si>
  <si>
    <t>KPNA2</t>
  </si>
  <si>
    <t>Mm.12508</t>
  </si>
  <si>
    <t>Acetyltransferase</t>
  </si>
  <si>
    <t>SAT</t>
  </si>
  <si>
    <t>Mm.2734</t>
  </si>
  <si>
    <t>Hs.28491</t>
  </si>
  <si>
    <t>Acetyltransferase</t>
  </si>
  <si>
    <t>NAT8</t>
  </si>
  <si>
    <t>Mm.154782</t>
  </si>
  <si>
    <t>Hs.14637</t>
  </si>
  <si>
    <t>Acetyltransferase</t>
  </si>
  <si>
    <t>ARD1</t>
  </si>
  <si>
    <t>Mm.5934</t>
  </si>
  <si>
    <t>Hs.433291</t>
  </si>
  <si>
    <t>Acetyltransferase</t>
  </si>
  <si>
    <t>MAK3P</t>
  </si>
  <si>
    <t>Mm.278726</t>
  </si>
  <si>
    <t>Hs.288932</t>
  </si>
  <si>
    <t>Acetyltransferase</t>
  </si>
  <si>
    <t>ELP3</t>
  </si>
  <si>
    <t>Mm.29719</t>
  </si>
  <si>
    <t>Hs.267905</t>
  </si>
  <si>
    <t>Acetyltransferase</t>
  </si>
  <si>
    <t>Cml5</t>
  </si>
  <si>
    <t>Mm.46315</t>
  </si>
  <si>
    <t>Hs.458287</t>
  </si>
  <si>
    <t>Acetyltransferase</t>
  </si>
  <si>
    <t>NAT5</t>
  </si>
  <si>
    <t>Mm.151168</t>
  </si>
  <si>
    <t>Hs.109253</t>
  </si>
  <si>
    <t>Acetyltransferase</t>
  </si>
  <si>
    <t>FLJ14154</t>
  </si>
  <si>
    <t>Mm.133257</t>
  </si>
  <si>
    <t>Hs.312841</t>
  </si>
  <si>
    <t>Acetyltransferase</t>
  </si>
  <si>
    <t>DKFZP564C103</t>
  </si>
  <si>
    <t>Mm.86823</t>
  </si>
  <si>
    <t>Hs.144058</t>
  </si>
  <si>
    <t>Acetyltransferase</t>
  </si>
  <si>
    <t>GNPNAT1</t>
  </si>
  <si>
    <t>Mm.233534</t>
  </si>
  <si>
    <t>Hs.478025</t>
  </si>
  <si>
    <t>PHD</t>
  </si>
  <si>
    <t>ING1L</t>
  </si>
  <si>
    <t>Mm.272313</t>
  </si>
  <si>
    <t>Hs.107153</t>
  </si>
  <si>
    <t>PHD</t>
  </si>
  <si>
    <t>ING3</t>
  </si>
  <si>
    <t>Mm.39999</t>
  </si>
  <si>
    <t>Hs.143198</t>
  </si>
  <si>
    <t>PHD</t>
  </si>
  <si>
    <t>Hs.159251</t>
  </si>
  <si>
    <t>Y13149</t>
  </si>
  <si>
    <t>Miscellaneous</t>
  </si>
  <si>
    <t>GSC</t>
  </si>
  <si>
    <t>Mm.129</t>
  </si>
  <si>
    <t>Hs.440438</t>
  </si>
  <si>
    <t>miscellaneous</t>
  </si>
  <si>
    <t>IRF7</t>
  </si>
  <si>
    <t>Mm.3233</t>
  </si>
  <si>
    <t>Hs.166120</t>
  </si>
  <si>
    <t>miscellaneous</t>
  </si>
  <si>
    <t>IRF3</t>
  </si>
  <si>
    <t>Mm.3960</t>
  </si>
  <si>
    <t>Hs.75254</t>
  </si>
  <si>
    <t>miscellaneous</t>
  </si>
  <si>
    <t>ICSBP1</t>
  </si>
  <si>
    <t>Mm.249937</t>
  </si>
  <si>
    <t>Hs.14453</t>
  </si>
  <si>
    <t>Miscellaneous</t>
  </si>
  <si>
    <t>MEF2C</t>
  </si>
  <si>
    <t>Mm.24001</t>
  </si>
  <si>
    <t>Hs.368950</t>
  </si>
  <si>
    <t>Miscellaneous</t>
  </si>
  <si>
    <t>FLJ38819</t>
  </si>
  <si>
    <t>Mm.23165</t>
  </si>
  <si>
    <t>Hs.115959</t>
  </si>
  <si>
    <t>miscellaneous</t>
  </si>
  <si>
    <t>CED-6</t>
  </si>
  <si>
    <t>Mm.133132</t>
  </si>
  <si>
    <t>Hs.107056</t>
  </si>
  <si>
    <t>Miscellaneous</t>
  </si>
  <si>
    <t>SFRS5</t>
  </si>
  <si>
    <t>Mm.43331</t>
  </si>
  <si>
    <t>Hs.166975</t>
  </si>
  <si>
    <t>Miscellaneous</t>
  </si>
  <si>
    <t>ARHGDIB</t>
  </si>
  <si>
    <t>Mm.2241</t>
  </si>
  <si>
    <t>Hs.292738</t>
  </si>
  <si>
    <t>Miscellaneous</t>
  </si>
  <si>
    <t>EFNA1</t>
  </si>
  <si>
    <t>Mm.15675</t>
  </si>
  <si>
    <t>Hs.399713</t>
  </si>
  <si>
    <t>Miscellaneous</t>
  </si>
  <si>
    <t>TXNL2</t>
  </si>
  <si>
    <t>Mm.267692</t>
  </si>
  <si>
    <t>Hs.42644</t>
  </si>
  <si>
    <t>Miscellaneous</t>
  </si>
  <si>
    <t>LENG8</t>
  </si>
  <si>
    <t>Mm.22831</t>
  </si>
  <si>
    <t>Hs.380446</t>
  </si>
  <si>
    <t>SH2</t>
  </si>
  <si>
    <t>STAT1</t>
  </si>
  <si>
    <t>Mm.277406</t>
  </si>
  <si>
    <t>Hs.21486</t>
  </si>
  <si>
    <t>SH2</t>
  </si>
  <si>
    <t>SLA2</t>
  </si>
  <si>
    <t>Mm.31910</t>
  </si>
  <si>
    <t>Hs.334489</t>
  </si>
  <si>
    <t>SH2</t>
  </si>
  <si>
    <t>LOC284948</t>
  </si>
  <si>
    <t>Mm.128597</t>
  </si>
  <si>
    <t>Hs.209542</t>
  </si>
  <si>
    <t>SAM</t>
  </si>
  <si>
    <t>FLJ36175</t>
  </si>
  <si>
    <t>Mm.288734</t>
  </si>
  <si>
    <t>Hs.20848</t>
  </si>
  <si>
    <t>SAM</t>
  </si>
  <si>
    <t>PPFIA4</t>
  </si>
  <si>
    <t>Mm.288225</t>
  </si>
  <si>
    <t>Hs.137732</t>
  </si>
  <si>
    <t>zf-C3HC4</t>
  </si>
  <si>
    <t>RNF146</t>
  </si>
  <si>
    <t>Mm.28930</t>
  </si>
  <si>
    <t>Hs.267120</t>
  </si>
  <si>
    <t>zf-C3HC4</t>
  </si>
  <si>
    <t>RNF14</t>
  </si>
  <si>
    <t>Mm.22086</t>
  </si>
  <si>
    <t>Hs.170926</t>
  </si>
  <si>
    <t>zf-C3HC4</t>
  </si>
  <si>
    <t>RNF2</t>
  </si>
  <si>
    <t>Mm.31512</t>
  </si>
  <si>
    <t>Hs.124186</t>
  </si>
  <si>
    <t>zf-C3HC4</t>
  </si>
  <si>
    <t>TRIM34</t>
  </si>
  <si>
    <t>Mm.26466</t>
  </si>
  <si>
    <t>Hs.125300</t>
  </si>
  <si>
    <t>zf-C3HC4</t>
  </si>
  <si>
    <t>Rnf130</t>
  </si>
  <si>
    <t>Mm.166372</t>
  </si>
  <si>
    <t>Hs.525059</t>
  </si>
  <si>
    <t>zf-C3HC4</t>
  </si>
  <si>
    <t>RNF141</t>
  </si>
  <si>
    <t>Mm.268926</t>
  </si>
  <si>
    <t>Hs.44685</t>
  </si>
  <si>
    <t>zf-C3HC4</t>
  </si>
  <si>
    <t>RNF12</t>
  </si>
  <si>
    <t>Mm.44069</t>
  </si>
  <si>
    <t>Hs.122121</t>
  </si>
  <si>
    <t>zf-C3HC4</t>
  </si>
  <si>
    <t>RFP2</t>
  </si>
  <si>
    <t>Mm.23959</t>
  </si>
  <si>
    <t>Hs.436922</t>
  </si>
  <si>
    <t>zf-C3HC4</t>
  </si>
  <si>
    <t>FLJ23360</t>
  </si>
  <si>
    <t>Mm.267353</t>
  </si>
  <si>
    <t>LIM</t>
  </si>
  <si>
    <t>LMO2</t>
  </si>
  <si>
    <t>Mm.29266</t>
  </si>
  <si>
    <t>Hs.283063</t>
  </si>
  <si>
    <t>LIM</t>
  </si>
  <si>
    <t>LMCD1</t>
  </si>
  <si>
    <t>Mm.234441</t>
  </si>
  <si>
    <t>Hs.279943</t>
  </si>
  <si>
    <t>LIM</t>
  </si>
  <si>
    <t>LIMS1-v1</t>
  </si>
  <si>
    <t>Mm.57734</t>
  </si>
  <si>
    <t>Hs.112378</t>
  </si>
  <si>
    <t>LIM</t>
  </si>
  <si>
    <t>LHX9</t>
  </si>
  <si>
    <t>Mm.250732</t>
  </si>
  <si>
    <t>Hs.442578</t>
  </si>
  <si>
    <t>LIM</t>
  </si>
  <si>
    <t>CSRP1</t>
  </si>
  <si>
    <t>Mm.196484</t>
  </si>
  <si>
    <t>Hs.108080</t>
  </si>
  <si>
    <t>LIM</t>
  </si>
  <si>
    <t>CRIP2</t>
  </si>
  <si>
    <t>Mm.294801</t>
  </si>
  <si>
    <t>Hs.70327</t>
  </si>
  <si>
    <t>LIM</t>
  </si>
  <si>
    <t>CSRP2</t>
  </si>
  <si>
    <t>Mm.2020</t>
  </si>
  <si>
    <t>Hs.10526</t>
  </si>
  <si>
    <t>LIM</t>
  </si>
  <si>
    <t>LIMS1-v2</t>
  </si>
  <si>
    <t>Mm.57734</t>
  </si>
  <si>
    <t>Hs.112378</t>
  </si>
  <si>
    <t>LIM</t>
  </si>
  <si>
    <t>JUB</t>
  </si>
  <si>
    <t>Mm.100253</t>
  </si>
  <si>
    <t>Hs.434997</t>
  </si>
  <si>
    <t>LIM</t>
  </si>
  <si>
    <t>CRIP1</t>
  </si>
  <si>
    <t>Mm.272368</t>
  </si>
  <si>
    <t>Hs.423190</t>
  </si>
  <si>
    <t>LIM</t>
  </si>
  <si>
    <t>FHL5</t>
  </si>
  <si>
    <t>Mm.87325</t>
  </si>
  <si>
    <t>Hs.283689</t>
  </si>
  <si>
    <t>LIM</t>
  </si>
  <si>
    <t>FHL1</t>
  </si>
  <si>
    <t>Mm.46163</t>
  </si>
  <si>
    <t>Hs.421383</t>
  </si>
  <si>
    <t>LIM</t>
  </si>
  <si>
    <t>TRIP6</t>
  </si>
  <si>
    <t>Mm.27063</t>
  </si>
  <si>
    <t>Hs.380230</t>
  </si>
  <si>
    <t>LIM</t>
  </si>
  <si>
    <t>CSRP3</t>
  </si>
  <si>
    <t>Mm.17235</t>
  </si>
  <si>
    <t>Hs.83577</t>
  </si>
  <si>
    <t>phosphatase</t>
  </si>
  <si>
    <t>DUSP13-like</t>
  </si>
  <si>
    <t>Mm.52571</t>
  </si>
  <si>
    <t>Hs.44439</t>
  </si>
  <si>
    <t>Hs.252712</t>
  </si>
  <si>
    <t>armadillo</t>
  </si>
  <si>
    <t>FLJ10511</t>
  </si>
  <si>
    <t>Mm.200383</t>
  </si>
  <si>
    <t>Hs.106768</t>
  </si>
  <si>
    <t>X87838</t>
  </si>
  <si>
    <t>armadillo</t>
  </si>
  <si>
    <t>CTNNB1</t>
  </si>
  <si>
    <t>Mm.291928</t>
  </si>
  <si>
    <t>Hs.410086</t>
  </si>
  <si>
    <t>WW</t>
  </si>
  <si>
    <t>KIAA0082</t>
  </si>
  <si>
    <t>Mm.296974</t>
  </si>
  <si>
    <t>Hs.202331</t>
  </si>
  <si>
    <t>WW</t>
  </si>
  <si>
    <t>PIN1</t>
  </si>
  <si>
    <t>Mm.7906</t>
  </si>
  <si>
    <t>Hs.161362</t>
  </si>
  <si>
    <t>WW</t>
  </si>
  <si>
    <t>WWOX-v1</t>
  </si>
  <si>
    <t>Mm.33369</t>
  </si>
  <si>
    <t>Hs.519</t>
  </si>
  <si>
    <t>WW</t>
  </si>
  <si>
    <t>WWOX-v2</t>
  </si>
  <si>
    <t>Mm.33369</t>
  </si>
  <si>
    <t>Hs.519</t>
  </si>
  <si>
    <t>WW</t>
  </si>
  <si>
    <t>TAZ</t>
  </si>
  <si>
    <t>Mm.227202</t>
  </si>
  <si>
    <t>Hs.24341</t>
  </si>
  <si>
    <t>WW</t>
  </si>
  <si>
    <t>GAS7</t>
  </si>
  <si>
    <t>Mm.40338</t>
  </si>
  <si>
    <t>Hs.226133</t>
  </si>
  <si>
    <t>WW</t>
  </si>
  <si>
    <t>HYPB</t>
  </si>
  <si>
    <t>Mm.218959</t>
  </si>
  <si>
    <t>Hs.6947</t>
  </si>
  <si>
    <t>WW</t>
  </si>
  <si>
    <t>WWP2</t>
  </si>
  <si>
    <t>Mm.294777</t>
  </si>
  <si>
    <t>Hs.315485</t>
  </si>
  <si>
    <t>MARCKS</t>
  </si>
  <si>
    <t>HCN1</t>
  </si>
  <si>
    <t>Mm.131973</t>
  </si>
  <si>
    <t>Hs.353176</t>
  </si>
  <si>
    <t>MARCKS</t>
  </si>
  <si>
    <t>NOLA1</t>
  </si>
  <si>
    <t>Mm.24873</t>
  </si>
  <si>
    <t>Hs.69851</t>
  </si>
  <si>
    <t>MARCKS</t>
  </si>
  <si>
    <t>EIF4G3</t>
  </si>
  <si>
    <t>Mm.268903</t>
  </si>
  <si>
    <t>Hs.402697</t>
  </si>
  <si>
    <t>MARCKS</t>
  </si>
  <si>
    <t>KRT1</t>
  </si>
  <si>
    <t>Mm.183137</t>
  </si>
  <si>
    <t>PHD</t>
  </si>
  <si>
    <t>LOC57117</t>
  </si>
  <si>
    <t>Mm.246726</t>
  </si>
  <si>
    <t>Hs.432952</t>
  </si>
  <si>
    <t>PHD</t>
  </si>
  <si>
    <t>CGBP</t>
  </si>
  <si>
    <t>Mm.17537</t>
  </si>
  <si>
    <t>Hs.180933</t>
  </si>
  <si>
    <t>PHD</t>
  </si>
  <si>
    <t>MGC2941</t>
  </si>
  <si>
    <t>Mm.20805</t>
  </si>
  <si>
    <t>Hs.380734</t>
  </si>
  <si>
    <t>PHD</t>
  </si>
  <si>
    <t>PYGO1</t>
  </si>
  <si>
    <t>Mm.273605</t>
  </si>
  <si>
    <t>Hs.256587</t>
  </si>
  <si>
    <t>PHD</t>
  </si>
  <si>
    <t>ING4</t>
  </si>
  <si>
    <t>Mm.262547</t>
  </si>
  <si>
    <t>Mm.196692</t>
  </si>
  <si>
    <t>Hs.372377</t>
  </si>
  <si>
    <t>PDZ</t>
  </si>
  <si>
    <t>ALS2CR19-v1</t>
  </si>
  <si>
    <t>Mm.35593</t>
  </si>
  <si>
    <t>Hs.26981</t>
  </si>
  <si>
    <t>AB029485</t>
  </si>
  <si>
    <t>PDZ</t>
  </si>
  <si>
    <t>Acvrinp1</t>
  </si>
  <si>
    <t>Mm.319105</t>
  </si>
  <si>
    <t>Hs.22599</t>
  </si>
  <si>
    <t>phosphatase</t>
  </si>
  <si>
    <t>MK-STYX</t>
  </si>
  <si>
    <t>Mm.247666</t>
  </si>
  <si>
    <t>Hs.11615</t>
  </si>
  <si>
    <t>phosphatase</t>
  </si>
  <si>
    <t>DUSP10</t>
  </si>
  <si>
    <t>Mm.266191</t>
  </si>
  <si>
    <t>Hs.177534</t>
  </si>
  <si>
    <t>phosphatase</t>
  </si>
  <si>
    <t>DUSP13</t>
  </si>
  <si>
    <t>Mm.52571</t>
  </si>
  <si>
    <t>Hs.178170</t>
  </si>
  <si>
    <t>phosphatase</t>
  </si>
  <si>
    <t>DUSP18</t>
  </si>
  <si>
    <t>Mm.32588</t>
  </si>
  <si>
    <t>Hs.128782</t>
  </si>
  <si>
    <t>phosphatase</t>
  </si>
  <si>
    <t>DUSP3</t>
  </si>
  <si>
    <t>Mm.196295</t>
  </si>
  <si>
    <t>Hs.181046</t>
  </si>
  <si>
    <t>phosphatase</t>
  </si>
  <si>
    <t>DUSP14</t>
  </si>
  <si>
    <t>Mm.240885</t>
  </si>
  <si>
    <t>Hs.91448</t>
  </si>
  <si>
    <t>PH</t>
  </si>
  <si>
    <t>ARHGEF6</t>
  </si>
  <si>
    <t>Mm.261443</t>
  </si>
  <si>
    <t>Hs.372800</t>
  </si>
  <si>
    <t>PH</t>
  </si>
  <si>
    <t>DNM2</t>
  </si>
  <si>
    <t>Mm.39292</t>
  </si>
  <si>
    <t>Hs.432832</t>
  </si>
  <si>
    <t>PDZ</t>
  </si>
  <si>
    <t>RGS19IP1</t>
  </si>
  <si>
    <t>Mm.20945</t>
  </si>
  <si>
    <t>Hs.6454</t>
  </si>
  <si>
    <t>PDZ</t>
  </si>
  <si>
    <t>AUP1</t>
  </si>
  <si>
    <t>Mm.275961</t>
  </si>
  <si>
    <t>Hs.411480</t>
  </si>
  <si>
    <t>PDZ</t>
  </si>
  <si>
    <t>LOC51248</t>
  </si>
  <si>
    <t>Mm.291607</t>
  </si>
  <si>
    <t>Hs.11042</t>
  </si>
  <si>
    <t>PDZ</t>
  </si>
  <si>
    <t>SDCBP</t>
  </si>
  <si>
    <t>Mm.247473</t>
  </si>
  <si>
    <t>Hs.164067</t>
  </si>
  <si>
    <t>PDZ</t>
  </si>
  <si>
    <t>PDZK1</t>
  </si>
  <si>
    <t>Mm.28015</t>
  </si>
  <si>
    <t>Hs.15456</t>
  </si>
  <si>
    <t>PDZ</t>
  </si>
  <si>
    <t>TIP-1</t>
  </si>
  <si>
    <t>Mm.186</t>
  </si>
  <si>
    <t>Hs.12956</t>
  </si>
  <si>
    <t>PDZ</t>
  </si>
  <si>
    <t>FLJ10490</t>
  </si>
  <si>
    <t>Mm.2535</t>
  </si>
  <si>
    <t>Hs.221737</t>
  </si>
  <si>
    <t>PDZ</t>
  </si>
  <si>
    <t>LIM</t>
  </si>
  <si>
    <t>Mm.117709</t>
  </si>
  <si>
    <t>Hs.154103</t>
  </si>
  <si>
    <t>PDZ</t>
  </si>
  <si>
    <t>SYNJ2BP</t>
  </si>
  <si>
    <t>Mm.279603</t>
  </si>
  <si>
    <t>Hs.443661</t>
  </si>
  <si>
    <t>PDZ</t>
  </si>
  <si>
    <t>SLC9A3R2</t>
  </si>
  <si>
    <t>Mm.21587</t>
  </si>
  <si>
    <t>Hs.440896</t>
  </si>
  <si>
    <t>PDZ</t>
  </si>
  <si>
    <t>LDB3</t>
  </si>
  <si>
    <t>Mm.29733</t>
  </si>
  <si>
    <t>Hs.49998</t>
  </si>
  <si>
    <t>PDZ</t>
  </si>
  <si>
    <t>PSMD9</t>
  </si>
  <si>
    <t>Mm.30237</t>
  </si>
  <si>
    <t>Hs.131151</t>
  </si>
  <si>
    <t>Hs.197955</t>
  </si>
  <si>
    <t>PH</t>
  </si>
  <si>
    <t>ARHGEF3</t>
  </si>
  <si>
    <t>Mm.207446</t>
  </si>
  <si>
    <t>DKFZP727G051</t>
  </si>
  <si>
    <t>Mm.286766</t>
  </si>
  <si>
    <t>Hs.119960</t>
  </si>
  <si>
    <t>Hs.161279</t>
  </si>
  <si>
    <t>zf-C3HC4</t>
  </si>
  <si>
    <t>RNF5</t>
  </si>
  <si>
    <t>Mm.274542</t>
  </si>
  <si>
    <t>Hs.512071</t>
  </si>
  <si>
    <t>SH3</t>
  </si>
  <si>
    <t>NCK2</t>
  </si>
  <si>
    <t>Mm.144978</t>
  </si>
  <si>
    <t>Hs.101695</t>
  </si>
  <si>
    <t>SH3</t>
  </si>
  <si>
    <t>SH3KBP1</t>
  </si>
  <si>
    <t>Mm.167131</t>
  </si>
  <si>
    <t>Hs.153260</t>
  </si>
  <si>
    <t>SH3</t>
  </si>
  <si>
    <t>OSTF1</t>
  </si>
  <si>
    <t>Mm.172222</t>
  </si>
  <si>
    <t>Hs.47011</t>
  </si>
  <si>
    <t>SH3</t>
  </si>
  <si>
    <t>SH3GL3</t>
  </si>
  <si>
    <t>Mm.736</t>
  </si>
  <si>
    <t>Hs.518629</t>
  </si>
  <si>
    <t>SH3</t>
  </si>
  <si>
    <t>Tnnt1-v2</t>
  </si>
  <si>
    <t>Mm.258670</t>
  </si>
  <si>
    <t>Hs.411875</t>
  </si>
  <si>
    <t>SH3</t>
  </si>
  <si>
    <t>SRGAP1</t>
  </si>
  <si>
    <t>Mm.249576</t>
  </si>
  <si>
    <t>Hs.408259</t>
  </si>
  <si>
    <t>SH3</t>
  </si>
  <si>
    <t>PACSIN3</t>
  </si>
  <si>
    <t>Mm.288732</t>
  </si>
  <si>
    <t>Hs.334639</t>
  </si>
  <si>
    <t>SH3</t>
  </si>
  <si>
    <t>GRAP</t>
  </si>
  <si>
    <t>Mm.202760</t>
  </si>
  <si>
    <t>Hs.159517</t>
  </si>
  <si>
    <t>SH3</t>
  </si>
  <si>
    <t>NOXO1</t>
  </si>
  <si>
    <t>Mm.269293</t>
  </si>
  <si>
    <t>Hs.191762</t>
  </si>
  <si>
    <t>SH3</t>
  </si>
  <si>
    <t>CXorf9</t>
  </si>
  <si>
    <t>Mm.276131</t>
  </si>
  <si>
    <t>Hs.61469</t>
  </si>
  <si>
    <t>SH3</t>
  </si>
  <si>
    <t>SAMSN1</t>
  </si>
  <si>
    <t>Mm.131406</t>
  </si>
  <si>
    <t>Hs.221851</t>
  </si>
  <si>
    <t>SH3</t>
  </si>
  <si>
    <t>Tnnt1-v1</t>
  </si>
  <si>
    <t>Mm.258670</t>
  </si>
  <si>
    <t>Hs.411875</t>
  </si>
  <si>
    <t>Acetyltransferase</t>
  </si>
  <si>
    <t>Mm.20155</t>
  </si>
  <si>
    <t>Hs.10846</t>
  </si>
  <si>
    <t>LIM</t>
  </si>
  <si>
    <t>ALP</t>
  </si>
  <si>
    <t>Mm.282900</t>
  </si>
  <si>
    <t>Hs.71719</t>
  </si>
  <si>
    <t>LIM</t>
  </si>
  <si>
    <t>ENIGMA</t>
  </si>
  <si>
    <t>Mm.275648</t>
  </si>
  <si>
    <t>Hs.436339</t>
  </si>
  <si>
    <t>zf-C3HC4</t>
  </si>
  <si>
    <t>DKFZp434J0617</t>
  </si>
  <si>
    <t>Mm.120835</t>
  </si>
  <si>
    <t>Hs.104744</t>
  </si>
  <si>
    <t>zf-C3HC4</t>
  </si>
  <si>
    <t>TRIM35</t>
  </si>
  <si>
    <t>Hs.436987</t>
  </si>
  <si>
    <t>PH</t>
  </si>
  <si>
    <t>SCAP2</t>
  </si>
  <si>
    <t>Mm.156651</t>
  </si>
  <si>
    <t>Hs.410745</t>
  </si>
  <si>
    <t>PH</t>
  </si>
  <si>
    <t>PLEKHA2</t>
  </si>
  <si>
    <t>Mm.261122</t>
  </si>
  <si>
    <t>Hs.470847</t>
  </si>
  <si>
    <t>PH</t>
  </si>
  <si>
    <t>ITK</t>
  </si>
  <si>
    <t>Mm.274218</t>
  </si>
  <si>
    <t>Hs.211576</t>
  </si>
  <si>
    <t>PH</t>
  </si>
  <si>
    <t>SNTG1</t>
  </si>
  <si>
    <t>Mm.129083</t>
  </si>
  <si>
    <t>Hs.388360</t>
  </si>
  <si>
    <t>PH</t>
  </si>
  <si>
    <t>APS</t>
  </si>
  <si>
    <t>Mm.277333</t>
  </si>
  <si>
    <t>Hs.371366</t>
  </si>
  <si>
    <t>PH</t>
  </si>
  <si>
    <t>PLEK</t>
  </si>
  <si>
    <t>Mm.98232</t>
  </si>
  <si>
    <t>Hs.77436</t>
  </si>
  <si>
    <t>PH</t>
  </si>
  <si>
    <t>PLEK2</t>
  </si>
  <si>
    <t>Mm.103380</t>
  </si>
  <si>
    <t>Hs.170473</t>
  </si>
  <si>
    <t>PH</t>
  </si>
  <si>
    <t>PLEKHB1</t>
  </si>
  <si>
    <t>Mm.26633</t>
  </si>
  <si>
    <t>Hs.445489</t>
  </si>
  <si>
    <t>PH</t>
  </si>
  <si>
    <t>OSBPL3</t>
  </si>
  <si>
    <t>Mm.44153</t>
  </si>
  <si>
    <t>BTB/POZ</t>
  </si>
  <si>
    <t>ZNF131</t>
  </si>
  <si>
    <t>Mm.139115</t>
  </si>
  <si>
    <t>Hs.97845</t>
  </si>
  <si>
    <t>BTB/POZ</t>
  </si>
  <si>
    <t>BTBD4</t>
  </si>
  <si>
    <t>Mm.56581</t>
  </si>
  <si>
    <t>Hs.437574</t>
  </si>
  <si>
    <t>BTB/POZ</t>
  </si>
  <si>
    <t>ENC1</t>
  </si>
  <si>
    <t>Mm.241073</t>
  </si>
  <si>
    <t>Hs.104925</t>
  </si>
  <si>
    <t>BTB/POZ</t>
  </si>
  <si>
    <t>IVNS1ABP</t>
  </si>
  <si>
    <t>Mm.33764</t>
  </si>
  <si>
    <t>Hs.197298</t>
  </si>
  <si>
    <t>BTB/POZ</t>
  </si>
  <si>
    <t>ZNF297B</t>
  </si>
  <si>
    <t>Mm.44186</t>
  </si>
  <si>
    <t>Hs.376585</t>
  </si>
  <si>
    <t>BTB/POZ</t>
  </si>
  <si>
    <t>KBTBD4</t>
  </si>
  <si>
    <t>Mm.279804</t>
  </si>
  <si>
    <t>Hs.440695</t>
  </si>
  <si>
    <t>BTB/POZ</t>
  </si>
  <si>
    <t>BTBD2</t>
  </si>
  <si>
    <t>Mm.60720</t>
  </si>
  <si>
    <t>Hs.369288</t>
  </si>
  <si>
    <t>BTB/POZ</t>
  </si>
  <si>
    <t>FLJ33790</t>
  </si>
  <si>
    <t>Mm.153585</t>
  </si>
  <si>
    <t>Hs.292451</t>
  </si>
  <si>
    <t>BTB/POZ</t>
  </si>
  <si>
    <t>FLJ13057</t>
  </si>
  <si>
    <t>Mm.74594</t>
  </si>
  <si>
    <t>Hs.243122</t>
  </si>
  <si>
    <t>BTB/POZ</t>
  </si>
  <si>
    <t>BTBD5</t>
  </si>
  <si>
    <t>Mm.248678</t>
  </si>
  <si>
    <t>Hs.99398</t>
  </si>
  <si>
    <t>BTB/POZ</t>
  </si>
  <si>
    <t>BTBD1</t>
  </si>
  <si>
    <t>Mm.296945</t>
  </si>
  <si>
    <t>Hs.321501</t>
  </si>
  <si>
    <t>BTB/POZ</t>
  </si>
  <si>
    <t>KLHL1</t>
  </si>
  <si>
    <t>Mm.125006</t>
  </si>
  <si>
    <t>Hs.106808</t>
  </si>
  <si>
    <t>BTB/POZ</t>
  </si>
  <si>
    <t>KEAP1</t>
  </si>
  <si>
    <t>Mm.248266</t>
  </si>
  <si>
    <t>Hs.57729</t>
  </si>
  <si>
    <t>TPR</t>
  </si>
  <si>
    <t>FLJ22054</t>
  </si>
  <si>
    <t>Mm.24425</t>
  </si>
  <si>
    <t>Hs.13277</t>
  </si>
  <si>
    <t>TPR</t>
  </si>
  <si>
    <t>2310015L07Rik</t>
  </si>
  <si>
    <t>Mm.158287</t>
  </si>
  <si>
    <t>Hs.178170</t>
  </si>
  <si>
    <t>phosphatase</t>
  </si>
  <si>
    <t>1700094E07Rik</t>
  </si>
  <si>
    <t>Mm.159027</t>
  </si>
  <si>
    <t>phosphatase</t>
  </si>
  <si>
    <t>STYX</t>
  </si>
  <si>
    <t>Mm.202561</t>
  </si>
  <si>
    <t>Hs.364980</t>
  </si>
  <si>
    <t>phosphatase</t>
  </si>
  <si>
    <t>DUSP6</t>
  </si>
  <si>
    <t>Mm.1791</t>
  </si>
  <si>
    <t>Hs.298654</t>
  </si>
  <si>
    <t>phosphatase</t>
  </si>
  <si>
    <t>DUSP12</t>
  </si>
  <si>
    <t>Mm.34365</t>
  </si>
  <si>
    <t>Hs.416216</t>
  </si>
  <si>
    <t>phosphatase</t>
  </si>
  <si>
    <t>ILKAP</t>
  </si>
  <si>
    <t>Mm.234179</t>
  </si>
  <si>
    <t>Hs.92033</t>
  </si>
  <si>
    <t>phosphatase</t>
  </si>
  <si>
    <t>PPM1A</t>
  </si>
  <si>
    <t>Mm.261045</t>
  </si>
  <si>
    <t>Hs.130036</t>
  </si>
  <si>
    <t>phosphatase</t>
  </si>
  <si>
    <t>PPP3CC</t>
  </si>
  <si>
    <t>Mm.1567</t>
  </si>
  <si>
    <t>Hs.75206</t>
  </si>
  <si>
    <t>phosphatase</t>
  </si>
  <si>
    <t>PPP1CA</t>
  </si>
  <si>
    <t>Mm.277629</t>
  </si>
  <si>
    <t>Hs.183994</t>
  </si>
  <si>
    <t>phosphatase</t>
  </si>
  <si>
    <t>PPP2CA</t>
  </si>
  <si>
    <t>Mm.260288</t>
  </si>
  <si>
    <t>Hs.91773</t>
  </si>
  <si>
    <t>phosphatase</t>
  </si>
  <si>
    <t>PPP1CC</t>
  </si>
  <si>
    <t>Mm.280784</t>
  </si>
  <si>
    <t>Hs.79081</t>
  </si>
  <si>
    <t>phosphatase</t>
  </si>
  <si>
    <t>PPP6C</t>
  </si>
  <si>
    <t>Mm.25345</t>
  </si>
  <si>
    <t>Hs.356739</t>
  </si>
  <si>
    <t>phosphatase</t>
  </si>
  <si>
    <t>PPP1CB</t>
  </si>
  <si>
    <t>Mm.241931</t>
  </si>
  <si>
    <t>Hs.21537</t>
  </si>
  <si>
    <t>LIM</t>
  </si>
  <si>
    <t>NEBL</t>
  </si>
  <si>
    <t>Mm.120298</t>
  </si>
  <si>
    <t>Hs.5025</t>
  </si>
  <si>
    <t>PDZ</t>
  </si>
  <si>
    <t>PARD6A</t>
  </si>
  <si>
    <t>Mm.250566</t>
  </si>
  <si>
    <t>Hs.112933</t>
  </si>
  <si>
    <t>PDZ</t>
  </si>
  <si>
    <t>LIN7C</t>
  </si>
  <si>
    <t>Mm.235300</t>
  </si>
  <si>
    <t>Hs.91393</t>
  </si>
  <si>
    <t>PDZ</t>
  </si>
  <si>
    <t>GIPC2</t>
  </si>
  <si>
    <t>Mm.97</t>
  </si>
  <si>
    <t>Hs.147975</t>
  </si>
  <si>
    <t>PDZ</t>
  </si>
  <si>
    <t>RGS3</t>
  </si>
  <si>
    <t>Mm.286753</t>
  </si>
  <si>
    <t>Hs.82294</t>
  </si>
  <si>
    <t>PDZ</t>
  </si>
  <si>
    <t>GRIP1</t>
  </si>
  <si>
    <t>Mm.254979</t>
  </si>
  <si>
    <t>Hs.280811</t>
  </si>
  <si>
    <t>TPR</t>
  </si>
  <si>
    <t>CDC23</t>
  </si>
  <si>
    <t>Mm.196638</t>
  </si>
  <si>
    <t>Hs.153546</t>
  </si>
  <si>
    <t>TPR</t>
  </si>
  <si>
    <t>ANAPC5</t>
  </si>
  <si>
    <t>Mm.45312</t>
  </si>
  <si>
    <t>Hs.7101</t>
  </si>
  <si>
    <t>TPR</t>
  </si>
  <si>
    <t>FLJ13946</t>
  </si>
  <si>
    <t>Mm.275109</t>
  </si>
  <si>
    <t>Hs.128384</t>
  </si>
  <si>
    <t>TPR</t>
  </si>
  <si>
    <t>STIP1</t>
  </si>
  <si>
    <t>Mm.258633</t>
  </si>
  <si>
    <t>Hs.257827</t>
  </si>
  <si>
    <t>TPR</t>
  </si>
  <si>
    <t>AIP</t>
  </si>
  <si>
    <t>Mm.10433</t>
  </si>
  <si>
    <t>Hs.412433</t>
  </si>
  <si>
    <t>TPR</t>
  </si>
  <si>
    <t>FLJ10890</t>
  </si>
  <si>
    <t>Mm.248504</t>
  </si>
  <si>
    <t>Hs.17283</t>
  </si>
  <si>
    <t>kinase</t>
  </si>
  <si>
    <t>MYO3A</t>
  </si>
  <si>
    <t>Mm.221230</t>
  </si>
  <si>
    <t>Hs.148228</t>
  </si>
  <si>
    <t>kinase</t>
  </si>
  <si>
    <t>CHUK</t>
  </si>
  <si>
    <t>Mm.3996</t>
  </si>
  <si>
    <t>Hs.198998</t>
  </si>
  <si>
    <t>kinase</t>
  </si>
  <si>
    <t>CDK6</t>
  </si>
  <si>
    <t>Mm.88747</t>
  </si>
  <si>
    <t>Hs.38481</t>
  </si>
  <si>
    <t>kinase</t>
  </si>
  <si>
    <t>MAP4K5</t>
  </si>
  <si>
    <t>Mm.291936</t>
  </si>
  <si>
    <t>Hs.246970</t>
  </si>
  <si>
    <t>L11695</t>
  </si>
  <si>
    <t>kinase</t>
  </si>
  <si>
    <t>TGFBR1</t>
  </si>
  <si>
    <t>Mm.197552</t>
  </si>
  <si>
    <t>Hs.28005</t>
  </si>
  <si>
    <t>NM_001204</t>
  </si>
  <si>
    <t>kinase</t>
  </si>
  <si>
    <t>BMPR2</t>
  </si>
  <si>
    <t>Mm.7106</t>
  </si>
  <si>
    <t>Hs.53250</t>
  </si>
  <si>
    <t>L29479</t>
  </si>
  <si>
    <t>kinase</t>
  </si>
  <si>
    <t>STK18</t>
  </si>
  <si>
    <t>Mm.3794</t>
  </si>
  <si>
    <t>Hs.172052</t>
  </si>
  <si>
    <t>D76446</t>
  </si>
  <si>
    <t>kinase</t>
  </si>
  <si>
    <t>MAP3K7</t>
  </si>
  <si>
    <t>Mm.258589</t>
  </si>
  <si>
    <t>Hs.290346</t>
  </si>
  <si>
    <t>TPR</t>
  </si>
  <si>
    <t>KNSL8</t>
  </si>
  <si>
    <t>Mm.279599</t>
  </si>
  <si>
    <t>Hs.53447</t>
  </si>
  <si>
    <t>TPR</t>
  </si>
  <si>
    <t>DKFZP434H0115</t>
  </si>
  <si>
    <t>Mm.31590</t>
  </si>
  <si>
    <t>Hs.201134</t>
  </si>
  <si>
    <t>TPR</t>
  </si>
  <si>
    <t>FLJ13946</t>
  </si>
  <si>
    <t>Mm.282339</t>
  </si>
  <si>
    <t>Hs.128384</t>
  </si>
  <si>
    <t>TPR</t>
  </si>
  <si>
    <t>PPID</t>
  </si>
  <si>
    <t>Mm.295252</t>
  </si>
  <si>
    <t>Hs.143482</t>
  </si>
  <si>
    <t>TPR</t>
  </si>
  <si>
    <t>STUB1</t>
  </si>
  <si>
    <t>Mm.45165</t>
  </si>
  <si>
    <t>Hs.414390</t>
  </si>
  <si>
    <t>TPR</t>
  </si>
  <si>
    <t>EIF3S6IP</t>
  </si>
  <si>
    <t>Mm.206404</t>
  </si>
  <si>
    <t>Hs.119503</t>
  </si>
  <si>
    <t>KIS</t>
  </si>
  <si>
    <t>Mm.209150</t>
  </si>
  <si>
    <t>Hs.127310</t>
  </si>
  <si>
    <t>kinase</t>
  </si>
  <si>
    <t>OSR1</t>
  </si>
  <si>
    <t>Mm.293565</t>
  </si>
  <si>
    <t>Hs.95220</t>
  </si>
  <si>
    <t>kinase</t>
  </si>
  <si>
    <t>CAMK2D</t>
  </si>
  <si>
    <t>Mm.255822</t>
  </si>
  <si>
    <t>Hs.25951</t>
  </si>
  <si>
    <t>PH</t>
  </si>
  <si>
    <t>POLR2J2</t>
  </si>
  <si>
    <t>Mm.127418</t>
  </si>
  <si>
    <t>Hs.406505</t>
  </si>
  <si>
    <t>PH</t>
  </si>
  <si>
    <t>OSBPL10</t>
  </si>
  <si>
    <t>Mm.259777</t>
  </si>
  <si>
    <t>Hs.368238</t>
  </si>
  <si>
    <t>PH</t>
  </si>
  <si>
    <t>PSCD2</t>
  </si>
  <si>
    <t>Mm.272130</t>
  </si>
  <si>
    <t>Hs.8517</t>
  </si>
  <si>
    <t>PH</t>
  </si>
  <si>
    <t>FLJ12604</t>
  </si>
  <si>
    <t>Mm.235383</t>
  </si>
  <si>
    <t>Hs.126485</t>
  </si>
  <si>
    <t>PH</t>
  </si>
  <si>
    <t>GNRPX</t>
  </si>
  <si>
    <t>Mm.41479</t>
  </si>
  <si>
    <t>Hs.512626</t>
  </si>
  <si>
    <t>PH</t>
  </si>
  <si>
    <t>FLJ12987</t>
  </si>
  <si>
    <t>Mm.255342</t>
  </si>
  <si>
    <t>Hs.296730</t>
  </si>
  <si>
    <t>PH</t>
  </si>
  <si>
    <t>SWAP70</t>
  </si>
  <si>
    <t>Mm.282528</t>
  </si>
  <si>
    <t>Hs.153026</t>
  </si>
  <si>
    <t>PH</t>
  </si>
  <si>
    <t>FGD6</t>
  </si>
  <si>
    <t>Mm.269596</t>
  </si>
  <si>
    <t>Hs.170623</t>
  </si>
  <si>
    <t>PH</t>
  </si>
  <si>
    <t>FLJ10244</t>
  </si>
  <si>
    <t>Mm.28376</t>
  </si>
  <si>
    <t>Hs.220745</t>
  </si>
  <si>
    <t>PH</t>
  </si>
  <si>
    <t>ARHGAP15</t>
  </si>
  <si>
    <t>Mm.239239</t>
  </si>
  <si>
    <t>Hs.433597</t>
  </si>
  <si>
    <t>PH</t>
  </si>
  <si>
    <t>PSCD3</t>
  </si>
  <si>
    <t>Mm.281003</t>
  </si>
  <si>
    <t>Hs.7984</t>
  </si>
  <si>
    <t>PH</t>
  </si>
  <si>
    <t>GEFT</t>
  </si>
  <si>
    <t>Mm.22583</t>
  </si>
  <si>
    <t>Hs.61581</t>
  </si>
  <si>
    <t>PH</t>
  </si>
  <si>
    <t>CKIP-1</t>
  </si>
  <si>
    <t>Mm.29475</t>
  </si>
  <si>
    <t>Hs.173380</t>
  </si>
  <si>
    <t>BTB/POZ</t>
  </si>
  <si>
    <t>KBTBD5</t>
  </si>
  <si>
    <t>Mm.45734</t>
  </si>
  <si>
    <t>Hs.350288</t>
  </si>
  <si>
    <t>BTB/POZ</t>
  </si>
  <si>
    <t>Bklhd2</t>
  </si>
  <si>
    <t>Mm.224306</t>
  </si>
  <si>
    <t>Hs.348262</t>
  </si>
  <si>
    <t>BTB/POZ</t>
  </si>
  <si>
    <t>RB1</t>
  </si>
  <si>
    <t>Mm.273862</t>
  </si>
  <si>
    <t>Hs.408528</t>
  </si>
  <si>
    <t>BTB/POZ</t>
  </si>
  <si>
    <t>DRE1</t>
  </si>
  <si>
    <t>Mm.274579</t>
  </si>
  <si>
    <t>Hs.246875</t>
  </si>
  <si>
    <t>BTB/POZ</t>
  </si>
  <si>
    <t>LZTR1</t>
  </si>
  <si>
    <t>Mm.161726</t>
  </si>
  <si>
    <t>Hs.78788</t>
  </si>
  <si>
    <t>BTB/POZ</t>
  </si>
  <si>
    <t>ZNF288</t>
  </si>
  <si>
    <t>Mm.211212</t>
  </si>
  <si>
    <t>kinase</t>
  </si>
  <si>
    <t>DAPK2</t>
  </si>
  <si>
    <t>Mm.41755</t>
  </si>
  <si>
    <t>Hs.129208</t>
  </si>
  <si>
    <t>kinase</t>
  </si>
  <si>
    <t>CSNK1D</t>
  </si>
  <si>
    <t>Mm.216227</t>
  </si>
  <si>
    <t>Hs.378918</t>
  </si>
  <si>
    <t>kinase</t>
  </si>
  <si>
    <t>SNARK</t>
  </si>
  <si>
    <t>Mm.100666</t>
  </si>
  <si>
    <t>Hs.172012</t>
  </si>
  <si>
    <t>kinase</t>
  </si>
  <si>
    <t>STK22C</t>
  </si>
  <si>
    <t>Mm.143802</t>
  </si>
  <si>
    <t>Hs.512763</t>
  </si>
  <si>
    <t>kinase</t>
  </si>
  <si>
    <t>STK22D</t>
  </si>
  <si>
    <t>Mm.18470</t>
  </si>
  <si>
    <t>Hs.333138</t>
  </si>
  <si>
    <t>kinase</t>
  </si>
  <si>
    <t>FANCL</t>
  </si>
  <si>
    <t>Mm.18875</t>
  </si>
  <si>
    <t>Hs.411433</t>
  </si>
  <si>
    <t>kinase</t>
  </si>
  <si>
    <t>TOPK</t>
  </si>
  <si>
    <t>Mm.24337</t>
  </si>
  <si>
    <t>Hs.104741</t>
  </si>
  <si>
    <t>kinase</t>
  </si>
  <si>
    <t>NM_011499</t>
  </si>
  <si>
    <t>WD40</t>
  </si>
  <si>
    <t>UNRIP</t>
  </si>
  <si>
    <t>Mm.22584</t>
  </si>
  <si>
    <t>Hs.3727</t>
  </si>
  <si>
    <t>kinase</t>
  </si>
  <si>
    <t>CSNK2A2</t>
  </si>
  <si>
    <t>Mm.51136</t>
  </si>
  <si>
    <t>Hs.82201</t>
  </si>
  <si>
    <t>kinase</t>
  </si>
  <si>
    <t>DKFZp434E1822</t>
  </si>
  <si>
    <t>Mm.159174</t>
  </si>
  <si>
    <t>Hs.255960</t>
  </si>
  <si>
    <t>kinase</t>
  </si>
  <si>
    <t>CDKL1</t>
  </si>
  <si>
    <t>Mm.132325</t>
  </si>
  <si>
    <t>Hs.380788</t>
  </si>
  <si>
    <t>kinase</t>
  </si>
  <si>
    <t>C14orf20</t>
  </si>
  <si>
    <t>Mm.171300</t>
  </si>
  <si>
    <t>Hs.314432</t>
  </si>
  <si>
    <t>kinase</t>
  </si>
  <si>
    <t>NEK6</t>
  </si>
  <si>
    <t>Mm.143818</t>
  </si>
  <si>
    <t>Hs.387222</t>
  </si>
  <si>
    <t>kinase</t>
  </si>
  <si>
    <t>PCTK3</t>
  </si>
  <si>
    <t>Mm.28130</t>
  </si>
  <si>
    <t>Hs.445402</t>
  </si>
  <si>
    <t>kinase</t>
  </si>
  <si>
    <t>STK35</t>
  </si>
  <si>
    <t>Mm.260334</t>
  </si>
  <si>
    <t>Hs.100057</t>
  </si>
  <si>
    <t>kinase</t>
  </si>
  <si>
    <t>1700091F14Rik</t>
  </si>
  <si>
    <t>Mm.159026</t>
  </si>
  <si>
    <t>kinase</t>
  </si>
  <si>
    <t>MKNK2</t>
  </si>
  <si>
    <t>Mm.42126</t>
  </si>
  <si>
    <t>Hs.512094</t>
  </si>
  <si>
    <t>kinase</t>
  </si>
  <si>
    <t>RIPK2</t>
  </si>
  <si>
    <t>Mm.112765</t>
  </si>
  <si>
    <t>Hs.103755</t>
  </si>
  <si>
    <t>kinase</t>
  </si>
  <si>
    <t>MELK</t>
  </si>
  <si>
    <t>Mm.268668</t>
  </si>
  <si>
    <t>Hs.184339</t>
  </si>
  <si>
    <t>kinase</t>
  </si>
  <si>
    <t>AURKB</t>
  </si>
  <si>
    <t>Mm.3488</t>
  </si>
  <si>
    <t>Hs.442658</t>
  </si>
  <si>
    <t>kinase</t>
  </si>
  <si>
    <t>MKNK1</t>
  </si>
  <si>
    <t>Mm.209327</t>
  </si>
  <si>
    <t>Hs.79516</t>
  </si>
  <si>
    <t>WD40</t>
  </si>
  <si>
    <t>SMU-1</t>
  </si>
  <si>
    <t>Mm.289929</t>
  </si>
  <si>
    <t>Hs.327749</t>
  </si>
  <si>
    <t>WD40</t>
  </si>
  <si>
    <t>PLRG1</t>
  </si>
  <si>
    <t>Mm.286349</t>
  </si>
  <si>
    <t>Hs.249996</t>
  </si>
  <si>
    <t>WD40</t>
  </si>
  <si>
    <t>Hs.207472</t>
  </si>
  <si>
    <t>TPR</t>
  </si>
  <si>
    <t>FLJ21908</t>
  </si>
  <si>
    <t>Mm.12255</t>
  </si>
  <si>
    <t>Hs.323473</t>
  </si>
  <si>
    <t>TPR</t>
  </si>
  <si>
    <t>ST13</t>
  </si>
  <si>
    <t>Mm.180337</t>
  </si>
  <si>
    <t>Hs.377199</t>
  </si>
  <si>
    <t>TPR</t>
  </si>
  <si>
    <t>FLJ20272</t>
  </si>
  <si>
    <t>Mm.209503</t>
  </si>
  <si>
    <t>Hs.26090</t>
  </si>
  <si>
    <t>TPR</t>
  </si>
  <si>
    <t>OGT</t>
  </si>
  <si>
    <t>Mm.259191</t>
  </si>
  <si>
    <t>Hs.405410</t>
  </si>
  <si>
    <t>TPR</t>
  </si>
  <si>
    <t>RAPSN</t>
  </si>
  <si>
    <t>Mm.1272</t>
  </si>
  <si>
    <t>Hs.81218</t>
  </si>
  <si>
    <t>TPR</t>
  </si>
  <si>
    <t>RNF127</t>
  </si>
  <si>
    <t>Mm.259741</t>
  </si>
  <si>
    <t>Hs.144266</t>
  </si>
  <si>
    <t>BTB/POZ</t>
  </si>
  <si>
    <t>ZBTB8</t>
  </si>
  <si>
    <t>Mm.32997</t>
  </si>
  <si>
    <t>Hs.129837</t>
  </si>
  <si>
    <t>BTB/POZ</t>
  </si>
  <si>
    <t>SPOP</t>
  </si>
  <si>
    <t>Mm.285454</t>
  </si>
  <si>
    <t>Hs.129951</t>
  </si>
  <si>
    <t>BTB/POZ</t>
  </si>
  <si>
    <t>1700017G21</t>
  </si>
  <si>
    <t>Mm.312625</t>
  </si>
  <si>
    <t>BTB/POZ</t>
  </si>
  <si>
    <t>BTBD14B</t>
  </si>
  <si>
    <t>Mm.289698</t>
  </si>
  <si>
    <t>Hs.185254</t>
  </si>
  <si>
    <t>BTB/POZ</t>
  </si>
  <si>
    <t>MYNN</t>
  </si>
  <si>
    <t>Mm.200378</t>
  </si>
  <si>
    <t>Hs.507025</t>
  </si>
  <si>
    <t>BTB/POZ</t>
  </si>
  <si>
    <t>SBBI26</t>
  </si>
  <si>
    <t>Mm.273768</t>
  </si>
  <si>
    <t>Hs.376793</t>
  </si>
  <si>
    <t>TPR</t>
  </si>
  <si>
    <t>FLJ20343</t>
  </si>
  <si>
    <t>Mm.69739</t>
  </si>
  <si>
    <t>Hs.171044</t>
  </si>
  <si>
    <t>TPR</t>
  </si>
  <si>
    <t>TTC1</t>
  </si>
  <si>
    <t>Mm.271974</t>
  </si>
  <si>
    <t>Hs.7733</t>
  </si>
  <si>
    <t>TPR</t>
  </si>
  <si>
    <t>KIAA0103</t>
  </si>
  <si>
    <t>Mm.244512</t>
  </si>
  <si>
    <t>Hs.130456</t>
  </si>
  <si>
    <t>TPR</t>
  </si>
  <si>
    <t>PEX5R</t>
  </si>
  <si>
    <t>Mm.151332</t>
  </si>
  <si>
    <t>Hs.46780</t>
  </si>
  <si>
    <t>Hs.22199</t>
  </si>
  <si>
    <t>TPR</t>
  </si>
  <si>
    <t>MGC29649</t>
  </si>
  <si>
    <t>Mm.259531</t>
  </si>
  <si>
    <t>Hs.31704</t>
  </si>
  <si>
    <t>TPR</t>
  </si>
  <si>
    <t>DNAJC7</t>
  </si>
  <si>
    <t>Mm.258140</t>
  </si>
  <si>
    <t>Hs.446481</t>
  </si>
  <si>
    <t>TPR</t>
  </si>
  <si>
    <t>OSRF</t>
  </si>
  <si>
    <t>WD40</t>
  </si>
  <si>
    <t>HPRP8BP</t>
  </si>
  <si>
    <t>Mm.29606</t>
  </si>
  <si>
    <t>Hs.379357</t>
  </si>
  <si>
    <t>WD40</t>
  </si>
  <si>
    <t>WDR8</t>
  </si>
  <si>
    <t>Mm.46508</t>
  </si>
  <si>
    <t>Hs.31714</t>
  </si>
  <si>
    <t>WD40</t>
  </si>
  <si>
    <t>RAE1</t>
  </si>
  <si>
    <t>Mm.4113</t>
  </si>
  <si>
    <t>Hs.371698</t>
  </si>
  <si>
    <t>WD40</t>
  </si>
  <si>
    <t>PREB</t>
  </si>
  <si>
    <t>Mm.15928</t>
  </si>
  <si>
    <t>Hs.279784</t>
  </si>
  <si>
    <t>WD40</t>
  </si>
  <si>
    <t>WDR13</t>
  </si>
  <si>
    <t>Mm.284162</t>
  </si>
  <si>
    <t>Hs.12142</t>
  </si>
  <si>
    <t>WD40</t>
  </si>
  <si>
    <t>CDC40</t>
  </si>
  <si>
    <t>Mm.46063</t>
  </si>
  <si>
    <t>Hs.116674</t>
  </si>
  <si>
    <t>WD40</t>
  </si>
  <si>
    <t>REC14</t>
  </si>
  <si>
    <t>Mm.245683</t>
  </si>
  <si>
    <t>Hs.125457</t>
  </si>
  <si>
    <t>WD40</t>
  </si>
  <si>
    <t>GNB2</t>
  </si>
  <si>
    <t>Mm.30141</t>
  </si>
  <si>
    <t>Hs.185172</t>
  </si>
  <si>
    <t>WD40</t>
  </si>
  <si>
    <t>APG16L</t>
  </si>
  <si>
    <t>Mm.272972</t>
  </si>
  <si>
    <t>Hs.419213</t>
  </si>
  <si>
    <t>WD40</t>
  </si>
  <si>
    <t>PRPF4</t>
  </si>
  <si>
    <t>Mm.22833</t>
  </si>
  <si>
    <t>Hs.374973</t>
  </si>
  <si>
    <t>WD40</t>
  </si>
  <si>
    <t>HAN11</t>
  </si>
  <si>
    <t>Mm.9671</t>
  </si>
  <si>
    <t>Hs.410596</t>
  </si>
  <si>
    <t>WD40</t>
  </si>
  <si>
    <t>CSTF1</t>
  </si>
  <si>
    <t>Mm.26944</t>
  </si>
  <si>
    <t>Hs.172865</t>
  </si>
  <si>
    <t>WD40</t>
  </si>
  <si>
    <t>WDFY1</t>
  </si>
  <si>
    <t>Mm.293273</t>
  </si>
  <si>
    <t>Hs.44743</t>
  </si>
  <si>
    <t>WD40</t>
  </si>
  <si>
    <t>FLJ11294-v2</t>
  </si>
  <si>
    <t>Mm.277705</t>
  </si>
  <si>
    <t>Hs.107000</t>
  </si>
  <si>
    <t>WD40</t>
  </si>
  <si>
    <t>WDR18</t>
  </si>
  <si>
    <t>Mm.35828</t>
  </si>
  <si>
    <t>Hs.325321</t>
  </si>
  <si>
    <t>WD40</t>
  </si>
  <si>
    <t>CDC20</t>
  </si>
  <si>
    <t>Mm.289747</t>
  </si>
  <si>
    <t>Hs.82906</t>
  </si>
  <si>
    <t>WD40</t>
  </si>
  <si>
    <t>KATNB1</t>
  </si>
  <si>
    <t>Mm.28382</t>
  </si>
  <si>
    <t>Hs.275675</t>
  </si>
  <si>
    <t>WD40</t>
  </si>
  <si>
    <t>Nup37</t>
  </si>
  <si>
    <t>Mm.222184</t>
  </si>
  <si>
    <t>Hs.5152</t>
  </si>
  <si>
    <t>WD40</t>
  </si>
  <si>
    <t>CKN1</t>
  </si>
  <si>
    <t>Mm.212208</t>
  </si>
  <si>
    <t>Hs.32967</t>
  </si>
  <si>
    <t>WD40</t>
  </si>
  <si>
    <t>ARPC1B</t>
  </si>
  <si>
    <t>Mm.30010</t>
  </si>
  <si>
    <t>Hs.433506</t>
  </si>
  <si>
    <t>WD40</t>
  </si>
  <si>
    <t>GNB3</t>
  </si>
  <si>
    <t>Mm.130145</t>
  </si>
  <si>
    <t>Hs.71642</t>
  </si>
  <si>
    <t>WD40</t>
  </si>
  <si>
    <t>TBL2</t>
  </si>
  <si>
    <t>Mm.36746</t>
  </si>
  <si>
    <t>Hs.52515</t>
  </si>
  <si>
    <t>FBXO30</t>
  </si>
  <si>
    <t>Mm.276229</t>
  </si>
  <si>
    <t>Hs.421095</t>
  </si>
  <si>
    <t>ubiquitination</t>
  </si>
  <si>
    <t>FBXO3</t>
  </si>
  <si>
    <t>Mm.143768</t>
  </si>
  <si>
    <t>Hs.406787</t>
  </si>
  <si>
    <t>ubiquitination</t>
  </si>
  <si>
    <t>FBXO34</t>
  </si>
  <si>
    <t>Mm.11935</t>
  </si>
  <si>
    <t>Hs.111460</t>
  </si>
  <si>
    <t>kinase</t>
  </si>
  <si>
    <t>NEK8</t>
  </si>
  <si>
    <t>Mm.23788</t>
  </si>
  <si>
    <t>Hs.448468</t>
  </si>
  <si>
    <t>kinase</t>
  </si>
  <si>
    <t>CSNK1A1</t>
  </si>
  <si>
    <t>Mm.26908</t>
  </si>
  <si>
    <t>Hs.318381</t>
  </si>
  <si>
    <t>kinase</t>
  </si>
  <si>
    <t>HRI</t>
  </si>
  <si>
    <t>Mm.220921</t>
  </si>
  <si>
    <t>Hs.434986</t>
  </si>
  <si>
    <t>kinase</t>
  </si>
  <si>
    <t>STK33</t>
  </si>
  <si>
    <t>Mm.79075</t>
  </si>
  <si>
    <t>Hs.148135</t>
  </si>
  <si>
    <t>kinase</t>
  </si>
  <si>
    <t>TLK2</t>
  </si>
  <si>
    <t>Mm.126976</t>
  </si>
  <si>
    <t>Hs.445078</t>
  </si>
  <si>
    <t>kinase</t>
  </si>
  <si>
    <t>FLJ23356</t>
  </si>
  <si>
    <t>Mm.17631</t>
  </si>
  <si>
    <t>Hs.277431</t>
  </si>
  <si>
    <t>kinase</t>
  </si>
  <si>
    <t>PFTK1</t>
  </si>
  <si>
    <t>Mm.6456</t>
  </si>
  <si>
    <t>Hs.57856</t>
  </si>
  <si>
    <t>kinase</t>
  </si>
  <si>
    <t>STK22C</t>
  </si>
  <si>
    <t>Mm.143802</t>
  </si>
  <si>
    <t>Hs.512763</t>
  </si>
  <si>
    <t>kinase</t>
  </si>
  <si>
    <t>PAK1</t>
  </si>
  <si>
    <t>Mm.260227</t>
  </si>
  <si>
    <t>Hs.64056</t>
  </si>
  <si>
    <t>kinase</t>
  </si>
  <si>
    <t>IRAK2</t>
  </si>
  <si>
    <t>Mm.152142</t>
  </si>
  <si>
    <t>Hs.424542</t>
  </si>
  <si>
    <t>kinase</t>
  </si>
  <si>
    <t>PCTK2</t>
  </si>
  <si>
    <t>Mm.45746</t>
  </si>
  <si>
    <t>Hs.258536</t>
  </si>
  <si>
    <t>kinase</t>
  </si>
  <si>
    <t>MAP2K3</t>
  </si>
  <si>
    <t>Mm.18494</t>
  </si>
  <si>
    <t>Hs.180533</t>
  </si>
  <si>
    <t>kinase</t>
  </si>
  <si>
    <t>WEE1</t>
  </si>
  <si>
    <t>Mm.287173</t>
  </si>
  <si>
    <t>Hs.249441</t>
  </si>
  <si>
    <t>kinase</t>
  </si>
  <si>
    <t>CHEK1</t>
  </si>
  <si>
    <t>Mm.16753</t>
  </si>
  <si>
    <t>Hs.24529</t>
  </si>
  <si>
    <t>kinase</t>
  </si>
  <si>
    <t>IKBKB</t>
  </si>
  <si>
    <t>Mm.277886</t>
  </si>
  <si>
    <t>Hs.413513</t>
  </si>
  <si>
    <t>kinase</t>
  </si>
  <si>
    <t>LYK5</t>
  </si>
  <si>
    <t>Mm.37985</t>
  </si>
  <si>
    <t>Hs.279731</t>
  </si>
  <si>
    <t>kinase</t>
  </si>
  <si>
    <t>CDK4</t>
  </si>
  <si>
    <t>Mm.6839</t>
  </si>
  <si>
    <t>Hs.95577</t>
  </si>
  <si>
    <t>kinase</t>
  </si>
  <si>
    <t>EIF2AK4</t>
  </si>
  <si>
    <t>Mm.26931</t>
  </si>
  <si>
    <t>Hs.412102</t>
  </si>
  <si>
    <t>Hs.449501</t>
  </si>
  <si>
    <t>ubiquitination</t>
  </si>
  <si>
    <t>UBE2C</t>
  </si>
  <si>
    <t>Mm.89830</t>
  </si>
  <si>
    <t>Hs.93002</t>
  </si>
  <si>
    <t>ubiquitination</t>
  </si>
  <si>
    <t>E2-EPF</t>
  </si>
  <si>
    <t>Mm.22491</t>
  </si>
  <si>
    <t>Hs.462306</t>
  </si>
  <si>
    <t>ubiquitination</t>
  </si>
  <si>
    <t>UBE2N</t>
  </si>
  <si>
    <t>Mm.30233</t>
  </si>
  <si>
    <t>Hs.458359</t>
  </si>
  <si>
    <t>ubiquitination</t>
  </si>
  <si>
    <t>UBE2I</t>
  </si>
  <si>
    <t>Mm.240044</t>
  </si>
  <si>
    <t>Hs.302903</t>
  </si>
  <si>
    <t>ubiquitination</t>
  </si>
  <si>
    <t>UBE2R2</t>
  </si>
  <si>
    <t>Mm.258805</t>
  </si>
  <si>
    <t>Hs.11184</t>
  </si>
  <si>
    <t>ubiquitination</t>
  </si>
  <si>
    <t>FBX30</t>
  </si>
  <si>
    <t>Mm.220327</t>
  </si>
  <si>
    <t>Hs.321687</t>
  </si>
  <si>
    <t>ubiquitination</t>
  </si>
  <si>
    <t>FBXL12</t>
  </si>
  <si>
    <t>Mm.24608</t>
  </si>
  <si>
    <t>Hs.12439</t>
  </si>
  <si>
    <t>ubiquitination</t>
  </si>
  <si>
    <t>MGC15482</t>
  </si>
  <si>
    <t>Mm.218350</t>
  </si>
  <si>
    <t>Hs.194498</t>
  </si>
  <si>
    <t>ubiquitination</t>
  </si>
  <si>
    <t>USP15</t>
  </si>
  <si>
    <t>Mm.244209</t>
  </si>
  <si>
    <t>Hs.339425</t>
  </si>
  <si>
    <t>ubiquitination</t>
  </si>
  <si>
    <t>USP16</t>
  </si>
  <si>
    <t>Mm.152941</t>
  </si>
  <si>
    <t>Hs.99819</t>
  </si>
  <si>
    <t>ubiquitination</t>
  </si>
  <si>
    <t>USP39</t>
  </si>
  <si>
    <t>Mm.281900</t>
  </si>
  <si>
    <t>Hs.12820</t>
  </si>
  <si>
    <t>ubiquitination</t>
  </si>
  <si>
    <t>USP21</t>
  </si>
  <si>
    <t>Mm.287370</t>
  </si>
  <si>
    <t>Hs.8015</t>
  </si>
  <si>
    <t>ubiquitination</t>
  </si>
  <si>
    <t>Ube2l3</t>
  </si>
  <si>
    <t>Mm.3074</t>
  </si>
  <si>
    <t>Hs.446584</t>
  </si>
  <si>
    <t>ubiquitination</t>
  </si>
  <si>
    <t>UBE2J1</t>
  </si>
  <si>
    <t>Mm.32920</t>
  </si>
  <si>
    <t>Hs.184325</t>
  </si>
  <si>
    <t>ubiquitination</t>
  </si>
  <si>
    <t>FLJ13855</t>
  </si>
  <si>
    <t>Mm.38802</t>
  </si>
  <si>
    <t>Hs.369120</t>
  </si>
  <si>
    <t>ubiquitination</t>
  </si>
  <si>
    <t>UBE2M</t>
  </si>
  <si>
    <t>Mm.295670</t>
  </si>
  <si>
    <t>Hs.406068</t>
  </si>
  <si>
    <t>ubiquitination</t>
  </si>
  <si>
    <t>UBE2B</t>
  </si>
  <si>
    <t>Mm.280233</t>
  </si>
  <si>
    <t>Hs.385986</t>
  </si>
  <si>
    <t>ubiquitination</t>
  </si>
  <si>
    <t>UBE2G1</t>
  </si>
  <si>
    <t>Mm.18485</t>
  </si>
  <si>
    <t>Hs.78563</t>
  </si>
  <si>
    <t>ubiquitination</t>
  </si>
  <si>
    <t>HSPC150</t>
  </si>
  <si>
    <t>Mm.284587</t>
  </si>
  <si>
    <t>Hs.5199</t>
  </si>
  <si>
    <t>ubiquitination</t>
  </si>
  <si>
    <t>UBE2L6</t>
  </si>
  <si>
    <t>Mm.38261</t>
  </si>
  <si>
    <t>zf-C3HC4</t>
  </si>
  <si>
    <t>RNF138</t>
  </si>
  <si>
    <t>PPP2R2B-v1</t>
  </si>
  <si>
    <t>Mm.259912</t>
  </si>
  <si>
    <t>Hs.380764</t>
  </si>
  <si>
    <t>WD40</t>
  </si>
  <si>
    <t>PEX7</t>
  </si>
  <si>
    <t>Mm.2440</t>
  </si>
  <si>
    <t>Hs.79993</t>
  </si>
  <si>
    <t>WD40</t>
  </si>
  <si>
    <t>FLJ20195</t>
  </si>
  <si>
    <t>Mm.271719</t>
  </si>
  <si>
    <t>Hs.286261</t>
  </si>
  <si>
    <t>WD40</t>
  </si>
  <si>
    <t>RBBP4</t>
  </si>
  <si>
    <t>Mm.12145</t>
  </si>
  <si>
    <t>Hs.16003</t>
  </si>
  <si>
    <t>WD40</t>
  </si>
  <si>
    <t>NEDD1</t>
  </si>
  <si>
    <t>Mm.2998</t>
  </si>
  <si>
    <t>Hs.14456</t>
  </si>
  <si>
    <t>WD40</t>
  </si>
  <si>
    <t>DKFZP434C245</t>
  </si>
  <si>
    <t>Mm.23054</t>
  </si>
  <si>
    <t>Hs.59461</t>
  </si>
  <si>
    <t>WD40</t>
  </si>
  <si>
    <t>GNB2L1</t>
  </si>
  <si>
    <t>Mm.5305</t>
  </si>
  <si>
    <t>Hs.5662</t>
  </si>
  <si>
    <t>WD40</t>
  </si>
  <si>
    <t>PAK1IP1</t>
  </si>
  <si>
    <t>Mm.24789</t>
  </si>
  <si>
    <t>Hs.310231</t>
  </si>
  <si>
    <t>WD40</t>
  </si>
  <si>
    <t>PWP1</t>
  </si>
  <si>
    <t>Mm.18834</t>
  </si>
  <si>
    <t>Hs.172589</t>
  </si>
  <si>
    <t>WD40</t>
  </si>
  <si>
    <t>RNU3IP2</t>
  </si>
  <si>
    <t>Mm.239997</t>
  </si>
  <si>
    <t>Hs.153768</t>
  </si>
  <si>
    <t>WD40</t>
  </si>
  <si>
    <t>PPP2R2B-v2</t>
  </si>
  <si>
    <t>Mm.259912</t>
  </si>
  <si>
    <t>Hs.380764</t>
  </si>
  <si>
    <t>WD40</t>
  </si>
  <si>
    <t>FBXW5</t>
  </si>
  <si>
    <t>Mm.273981</t>
  </si>
  <si>
    <t>Hs.82023</t>
  </si>
  <si>
    <t>WD40</t>
  </si>
  <si>
    <t>CIAO1</t>
  </si>
  <si>
    <t>Mm.45179</t>
  </si>
  <si>
    <t>Hs.12109</t>
  </si>
  <si>
    <t>WD40</t>
  </si>
  <si>
    <t>EIF3S2</t>
  </si>
  <si>
    <t>Mm.250874</t>
  </si>
  <si>
    <t>Hs.192023</t>
  </si>
  <si>
    <t>WD40</t>
  </si>
  <si>
    <t>SEC13L1</t>
  </si>
  <si>
    <t>Mm.29296</t>
  </si>
  <si>
    <t>Hs.227949</t>
  </si>
  <si>
    <t>WD40</t>
  </si>
  <si>
    <t>Gnb1l</t>
  </si>
  <si>
    <t>Mm.236139</t>
  </si>
  <si>
    <t>WD40</t>
  </si>
  <si>
    <t>WDR20</t>
  </si>
  <si>
    <t>Mm.219475</t>
  </si>
  <si>
    <t>Hs.55209</t>
  </si>
  <si>
    <t>WD40</t>
  </si>
  <si>
    <t>CHAF1B</t>
  </si>
  <si>
    <t>Mm.274222</t>
  </si>
  <si>
    <t>Hs.75238</t>
  </si>
  <si>
    <t>WD40</t>
  </si>
  <si>
    <t>WSB1</t>
  </si>
  <si>
    <t>Mm.287354</t>
  </si>
  <si>
    <t>Hs.315379</t>
  </si>
  <si>
    <t>Ras regulation</t>
  </si>
  <si>
    <t>ARHGEF11</t>
  </si>
  <si>
    <t>Mm.179723</t>
  </si>
  <si>
    <t>Hs.371602</t>
  </si>
  <si>
    <t>NM_145735</t>
  </si>
  <si>
    <t>Ras regulation</t>
  </si>
  <si>
    <t>ARHGEF7</t>
  </si>
  <si>
    <t>Mm.244068</t>
  </si>
  <si>
    <t>Hs.172813</t>
  </si>
  <si>
    <t>AY014180</t>
  </si>
  <si>
    <t>ubiquitination</t>
  </si>
  <si>
    <t>Mm.200086</t>
  </si>
  <si>
    <t>Hs.438968</t>
  </si>
  <si>
    <t>AY014180</t>
  </si>
  <si>
    <t>ubiquitination</t>
  </si>
  <si>
    <t>Mm.200086</t>
  </si>
  <si>
    <t>Hs.438968</t>
  </si>
  <si>
    <t>XM_166483</t>
  </si>
  <si>
    <t>ubiquitination</t>
  </si>
  <si>
    <t>SMURF1-WT</t>
  </si>
  <si>
    <t>Mm.27735</t>
  </si>
  <si>
    <t>Hs.436249</t>
  </si>
  <si>
    <t>XM_166483</t>
  </si>
  <si>
    <t>ubiquitination</t>
  </si>
  <si>
    <t>SMURF1-CA</t>
  </si>
  <si>
    <t>Mm.27735</t>
  </si>
  <si>
    <t>Hs.436249</t>
  </si>
  <si>
    <t>ubiquitination</t>
  </si>
  <si>
    <t>4930511O11Rik</t>
  </si>
  <si>
    <t>Mm.79212</t>
  </si>
  <si>
    <t>Hs.498027</t>
  </si>
  <si>
    <t>ubiquitination</t>
  </si>
  <si>
    <t>LOC51035</t>
  </si>
  <si>
    <t>Mm.27839</t>
  </si>
  <si>
    <t>Hs.351296</t>
  </si>
  <si>
    <t>ubiquitination</t>
  </si>
  <si>
    <t>UBAP1</t>
  </si>
  <si>
    <t>Mm.289795</t>
  </si>
  <si>
    <t>Hs.436169</t>
  </si>
  <si>
    <t>ubiquitination</t>
  </si>
  <si>
    <t>HIP2</t>
  </si>
  <si>
    <t>Mm.263318</t>
  </si>
  <si>
    <t>Hs.246603</t>
  </si>
  <si>
    <t>ubiquitination</t>
  </si>
  <si>
    <t>UBL1</t>
  </si>
  <si>
    <t>Mm.259278</t>
  </si>
  <si>
    <t>Hs.81424</t>
  </si>
  <si>
    <t>ubiquitination</t>
  </si>
  <si>
    <t>UBB</t>
  </si>
  <si>
    <t>Mm.282093</t>
  </si>
  <si>
    <t>Hs.356190</t>
  </si>
  <si>
    <t>Ras regulation</t>
  </si>
  <si>
    <t>GNG12</t>
  </si>
  <si>
    <t>Mm.13080</t>
  </si>
  <si>
    <t>Hs.8107</t>
  </si>
  <si>
    <t>Ras regulation</t>
  </si>
  <si>
    <t>0710005M12</t>
  </si>
  <si>
    <t>Mm.254898</t>
  </si>
  <si>
    <t>Hs.443810</t>
  </si>
  <si>
    <t>Ras regulation</t>
  </si>
  <si>
    <t>RALGPS1A</t>
  </si>
  <si>
    <t>Mm.274249</t>
  </si>
  <si>
    <t>Hs.432842</t>
  </si>
  <si>
    <t>Ras regulation</t>
  </si>
  <si>
    <t>RGL3</t>
  </si>
  <si>
    <t>Mm.110594</t>
  </si>
  <si>
    <t>Hs.375142</t>
  </si>
  <si>
    <t>Ras regulation</t>
  </si>
  <si>
    <t>CDGAP</t>
  </si>
  <si>
    <t>Mm.268397</t>
  </si>
  <si>
    <t>Hs.300670</t>
  </si>
  <si>
    <t>Ras regulation</t>
  </si>
  <si>
    <t>3110043J09Rik</t>
  </si>
  <si>
    <t>Mm.128411</t>
  </si>
  <si>
    <t>Ras regulation</t>
  </si>
  <si>
    <t>CHN2</t>
  </si>
  <si>
    <t>Mm.253127</t>
  </si>
  <si>
    <t>Hs.407520</t>
  </si>
  <si>
    <t>Hs.15467</t>
  </si>
  <si>
    <t>ubiquitination</t>
  </si>
  <si>
    <t>FBXO24</t>
  </si>
  <si>
    <t>Mm.158603</t>
  </si>
  <si>
    <t>Hs.283764</t>
  </si>
  <si>
    <t>ubiquitination</t>
  </si>
  <si>
    <t>Skp1a</t>
  </si>
  <si>
    <t>Mm.42944</t>
  </si>
  <si>
    <t>Hs.488433</t>
  </si>
  <si>
    <t>ubiquitination</t>
  </si>
  <si>
    <t>CUL2</t>
  </si>
  <si>
    <t>Mm.291707</t>
  </si>
  <si>
    <t>Hs.82919</t>
  </si>
  <si>
    <t>ubiquitination</t>
  </si>
  <si>
    <t>CUL5</t>
  </si>
  <si>
    <t>Mm.218910</t>
  </si>
  <si>
    <t>Hs.440320</t>
  </si>
  <si>
    <t>ubiquitination</t>
  </si>
  <si>
    <t>CUL4B</t>
  </si>
  <si>
    <t>Mm.26885</t>
  </si>
  <si>
    <t>Hs.155976</t>
  </si>
  <si>
    <t>NM_003900</t>
  </si>
  <si>
    <t>ubiquitination</t>
  </si>
  <si>
    <t>SQSTM1</t>
  </si>
  <si>
    <t>Mm.40828</t>
  </si>
  <si>
    <t>Hs.182248</t>
  </si>
  <si>
    <t>WD40</t>
  </si>
  <si>
    <t>FLJ11294-v1</t>
  </si>
  <si>
    <t>Mm.277705</t>
  </si>
  <si>
    <t>Hs.107000</t>
  </si>
  <si>
    <t>WD40</t>
  </si>
  <si>
    <t>PC326</t>
  </si>
  <si>
    <t>Mm.219421</t>
  </si>
  <si>
    <t>Hs.280168</t>
  </si>
  <si>
    <t>WD40</t>
  </si>
  <si>
    <t>GTF3C2</t>
  </si>
  <si>
    <t>Mm.271923</t>
  </si>
  <si>
    <t>Hs.75782</t>
  </si>
  <si>
    <t>WD40</t>
  </si>
  <si>
    <t>PPP2R2D</t>
  </si>
  <si>
    <t>Mm.258739</t>
  </si>
  <si>
    <t>Hs.380372</t>
  </si>
  <si>
    <t>WD40</t>
  </si>
  <si>
    <t>KIAA1892</t>
  </si>
  <si>
    <t>Mm.28891</t>
  </si>
  <si>
    <t>Hs.102669</t>
  </si>
  <si>
    <t>ubiquitination</t>
  </si>
  <si>
    <t>NCE2</t>
  </si>
  <si>
    <t>Mm.183368</t>
  </si>
  <si>
    <t>Hs.157804</t>
  </si>
  <si>
    <t>ubiquitination</t>
  </si>
  <si>
    <t>6130401J04Rik</t>
  </si>
  <si>
    <t>Mm.122430</t>
  </si>
  <si>
    <t>ubiquitination</t>
  </si>
  <si>
    <t>RPL28</t>
  </si>
  <si>
    <t>Mm.3111</t>
  </si>
  <si>
    <t>Hs.356371</t>
  </si>
  <si>
    <t>ubiquitination</t>
  </si>
  <si>
    <t>UBE2J2</t>
  </si>
  <si>
    <t>Mm.295719</t>
  </si>
  <si>
    <t>Hs.441183</t>
  </si>
  <si>
    <t>ubiquitination</t>
  </si>
  <si>
    <t>UBE2E3</t>
  </si>
  <si>
    <t>Mm.1485</t>
  </si>
  <si>
    <t>GNGT1</t>
  </si>
  <si>
    <t>Mm.95398</t>
  </si>
  <si>
    <t>Hs.73112</t>
  </si>
  <si>
    <t>Ras regulation</t>
  </si>
  <si>
    <t>GNG13</t>
  </si>
  <si>
    <t>Mm.218764</t>
  </si>
  <si>
    <t>Hs.247888</t>
  </si>
  <si>
    <t>Ras regulation</t>
  </si>
  <si>
    <t>GNGT2</t>
  </si>
  <si>
    <t>Mm.46299</t>
  </si>
  <si>
    <t>Hs.181781</t>
  </si>
  <si>
    <t>Ras regulation</t>
  </si>
  <si>
    <t>GNG2</t>
  </si>
  <si>
    <t>Mm.41737</t>
  </si>
  <si>
    <t>Hs.112928</t>
  </si>
  <si>
    <t>Ras regulation</t>
  </si>
  <si>
    <t>GNG3</t>
  </si>
  <si>
    <t>Mm.27307</t>
  </si>
  <si>
    <t>Hs.179915</t>
  </si>
  <si>
    <t>Ras regulation</t>
  </si>
  <si>
    <t>GNAI2</t>
  </si>
  <si>
    <t>Mm.196464</t>
  </si>
  <si>
    <t>Hs.77269</t>
  </si>
  <si>
    <t>Ras regulation</t>
  </si>
  <si>
    <t>SARA2</t>
  </si>
  <si>
    <t>Mm.196592</t>
  </si>
  <si>
    <t>Hs.279582</t>
  </si>
  <si>
    <t>Ras regulation</t>
  </si>
  <si>
    <t>DKFZp761H079</t>
  </si>
  <si>
    <t>Mm.96833</t>
  </si>
  <si>
    <t>Hs.369885</t>
  </si>
  <si>
    <t>Ras regulation</t>
  </si>
  <si>
    <t>FLJ22595</t>
  </si>
  <si>
    <t>Mm.98122</t>
  </si>
  <si>
    <t>Hs.287702</t>
  </si>
  <si>
    <t>Ras regulation</t>
  </si>
  <si>
    <t>SNX15</t>
  </si>
  <si>
    <t>Mm.21071</t>
  </si>
  <si>
    <t>Hs.80132</t>
  </si>
  <si>
    <t>Ras regulation</t>
  </si>
  <si>
    <t>ARF6</t>
  </si>
  <si>
    <t>Mm.318195</t>
  </si>
  <si>
    <t>Hs.89474</t>
  </si>
  <si>
    <t>Ras regulation</t>
  </si>
  <si>
    <t>MINA53</t>
  </si>
  <si>
    <t>Mm.255635</t>
  </si>
  <si>
    <t>Hs.23294</t>
  </si>
  <si>
    <t>Ras regulation</t>
  </si>
  <si>
    <t>ARL5</t>
  </si>
  <si>
    <t>Mm.280257</t>
  </si>
  <si>
    <t>Hs.342849</t>
  </si>
  <si>
    <t>Ras regulation</t>
  </si>
  <si>
    <t>ARFRP1</t>
  </si>
  <si>
    <t>Mm.87720</t>
  </si>
  <si>
    <t>Hs.389277</t>
  </si>
  <si>
    <t>Ras regulation</t>
  </si>
  <si>
    <t>ARL4</t>
  </si>
  <si>
    <t>Mm.12723</t>
  </si>
  <si>
    <t>Hs.245540</t>
  </si>
  <si>
    <t>Ras regulation</t>
  </si>
  <si>
    <t>ARL8</t>
  </si>
  <si>
    <t>Mm.174068</t>
  </si>
  <si>
    <t>Hs.25362</t>
  </si>
  <si>
    <t>Ras regulation</t>
  </si>
  <si>
    <t>RGS12</t>
  </si>
  <si>
    <t>Mm.196208</t>
  </si>
  <si>
    <t>Hs.434933</t>
  </si>
  <si>
    <t>Ras regulation</t>
  </si>
  <si>
    <t>FLJ10702</t>
  </si>
  <si>
    <t>Mm.271178</t>
  </si>
  <si>
    <t>Hs.277255</t>
  </si>
  <si>
    <t>Ras regulation</t>
  </si>
  <si>
    <t>RAC1</t>
  </si>
  <si>
    <t>Mm.292510</t>
  </si>
  <si>
    <t>Hs.413812</t>
  </si>
  <si>
    <t>Ras regulation</t>
  </si>
  <si>
    <t>RAB3B</t>
  </si>
  <si>
    <t>Mm.41580</t>
  </si>
  <si>
    <t>Hs.123072</t>
  </si>
  <si>
    <t>Ras regulation</t>
  </si>
  <si>
    <t>MEL</t>
  </si>
  <si>
    <t>Mm.162811</t>
  </si>
  <si>
    <t>Hs.5947</t>
  </si>
  <si>
    <t>Mm.253542</t>
  </si>
  <si>
    <t>Hs.180403</t>
  </si>
  <si>
    <t>Hs.425777</t>
  </si>
  <si>
    <t>ubiquitination</t>
  </si>
  <si>
    <t>UBE2D2</t>
  </si>
  <si>
    <t>Mm.45616</t>
  </si>
  <si>
    <t>Hs.108332</t>
  </si>
  <si>
    <t>ubiquitination</t>
  </si>
  <si>
    <t>RPS27A</t>
  </si>
  <si>
    <t>Mm.180003</t>
  </si>
  <si>
    <t>Hs.311640</t>
  </si>
  <si>
    <t>ubiquitination</t>
  </si>
  <si>
    <t>FAU</t>
  </si>
  <si>
    <t>Mm.298117</t>
  </si>
  <si>
    <t>Hs.387208</t>
  </si>
  <si>
    <t>ubiquitination</t>
  </si>
  <si>
    <t>SF3A1</t>
  </si>
  <si>
    <t>Mm.190766</t>
  </si>
  <si>
    <t>Hs.406277</t>
  </si>
  <si>
    <t>ubiquitination</t>
  </si>
  <si>
    <t>UBD</t>
  </si>
  <si>
    <t>Mm.140210</t>
  </si>
  <si>
    <t>Hs.44532</t>
  </si>
  <si>
    <t>ubiquitination</t>
  </si>
  <si>
    <t>Oasl2</t>
  </si>
  <si>
    <t>Mm.228363</t>
  </si>
  <si>
    <t>Hs.525059</t>
  </si>
  <si>
    <t>ubiquitination</t>
  </si>
  <si>
    <t>UBA52</t>
  </si>
  <si>
    <t>Mm.43005</t>
  </si>
  <si>
    <t>Hs.5308</t>
  </si>
  <si>
    <t>ubiquitination</t>
  </si>
  <si>
    <t>4930522D07Rik</t>
  </si>
  <si>
    <t>Mm.55982</t>
  </si>
  <si>
    <t>Hs.374027</t>
  </si>
  <si>
    <t>ubiquitination</t>
  </si>
  <si>
    <t>4931431F19Rik</t>
  </si>
  <si>
    <t>Mm.158518</t>
  </si>
  <si>
    <t>ubiquitination</t>
  </si>
  <si>
    <t>LOC137886</t>
  </si>
  <si>
    <t>Mm.41643</t>
  </si>
  <si>
    <t>Hs.155572</t>
  </si>
  <si>
    <t>ubiquitination</t>
  </si>
  <si>
    <t>NSFL1C</t>
  </si>
  <si>
    <t>Mm.272186</t>
  </si>
  <si>
    <t>Hs.12865</t>
  </si>
  <si>
    <t>ubiquitination</t>
  </si>
  <si>
    <t>D8S2298E</t>
  </si>
  <si>
    <t>Mm.29301</t>
  </si>
  <si>
    <t>Hs.153678</t>
  </si>
  <si>
    <t>ubiquitination</t>
  </si>
  <si>
    <t>USP45</t>
  </si>
  <si>
    <t>Mm.154306</t>
  </si>
  <si>
    <t>Hs.512802</t>
  </si>
  <si>
    <t>ubiquitination</t>
  </si>
  <si>
    <t>USP14</t>
  </si>
  <si>
    <t>Mm.182319</t>
  </si>
  <si>
    <t>Hs.75981</t>
  </si>
  <si>
    <t>ubiquitination</t>
  </si>
  <si>
    <t>KIAA0380</t>
  </si>
  <si>
    <t>RHEBL1</t>
  </si>
  <si>
    <t>Mm.259708</t>
  </si>
  <si>
    <t>Hs.159013</t>
  </si>
  <si>
    <t>Ras regulation</t>
  </si>
  <si>
    <t>ARHD</t>
  </si>
  <si>
    <t>Mm.27701</t>
  </si>
  <si>
    <t>Hs.15114</t>
  </si>
  <si>
    <t>Ras regulation</t>
  </si>
  <si>
    <t>RAB6B</t>
  </si>
  <si>
    <t>Mm.193647</t>
  </si>
  <si>
    <t>Hs.352530</t>
  </si>
  <si>
    <t>Ras regulation</t>
  </si>
  <si>
    <t>RAB5A</t>
  </si>
  <si>
    <t>Mm.286286</t>
  </si>
  <si>
    <t>Hs.73957</t>
  </si>
  <si>
    <t>Ras regulation</t>
  </si>
  <si>
    <t>RAB9A</t>
  </si>
  <si>
    <t>Mm.25306</t>
  </si>
  <si>
    <t>Hs.444327</t>
  </si>
  <si>
    <t>Ras regulation</t>
  </si>
  <si>
    <t>RAC2</t>
  </si>
  <si>
    <t>Mm.1972</t>
  </si>
  <si>
    <t>Hs.301175</t>
  </si>
  <si>
    <t>Ras regulation</t>
  </si>
  <si>
    <t>ARHE</t>
  </si>
  <si>
    <t>Mm.46497</t>
  </si>
  <si>
    <t>Hs.6838</t>
  </si>
  <si>
    <t>Ras regulation</t>
  </si>
  <si>
    <t>NRAS</t>
  </si>
  <si>
    <t>Mm.256975</t>
  </si>
  <si>
    <t>Hs.260523</t>
  </si>
  <si>
    <t>Ras regulation</t>
  </si>
  <si>
    <t>RIS</t>
  </si>
  <si>
    <t>Mm.35827</t>
  </si>
  <si>
    <t>Hs.27018</t>
  </si>
  <si>
    <t>Ras regulation</t>
  </si>
  <si>
    <t>RASD2</t>
  </si>
  <si>
    <t>Mm.179267</t>
  </si>
  <si>
    <t>Hs.248222</t>
  </si>
  <si>
    <t>Ras regulation</t>
  </si>
  <si>
    <t>KBRAS2</t>
  </si>
  <si>
    <t>Mm.274734</t>
  </si>
  <si>
    <t>Hs.502910</t>
  </si>
  <si>
    <t>Ras regulation</t>
  </si>
  <si>
    <t>RAB13</t>
  </si>
  <si>
    <t>Mm.29355</t>
  </si>
  <si>
    <t>Hs.151536</t>
  </si>
  <si>
    <t>Ras regulation</t>
  </si>
  <si>
    <t>RAB17</t>
  </si>
  <si>
    <t>Mm.279780</t>
  </si>
  <si>
    <t>Hs.44278</t>
  </si>
  <si>
    <t>Ras regulation</t>
  </si>
  <si>
    <t>RAB14</t>
  </si>
  <si>
    <t>Mm.29302</t>
  </si>
  <si>
    <t>Hs.5807</t>
  </si>
  <si>
    <t>Ras regulation</t>
  </si>
  <si>
    <t>ARHA</t>
  </si>
  <si>
    <t>Mm.73114</t>
  </si>
  <si>
    <t>Hs.77273</t>
  </si>
  <si>
    <t>Ras regulation</t>
  </si>
  <si>
    <t>RAB23</t>
  </si>
  <si>
    <t>Mm.86744</t>
  </si>
  <si>
    <t>Hs.94769</t>
  </si>
  <si>
    <t>Ras regulation</t>
  </si>
  <si>
    <t>RAB30</t>
  </si>
  <si>
    <t>Mm.26935</t>
  </si>
  <si>
    <t>Hs.445862</t>
  </si>
  <si>
    <t>Ras regulation</t>
  </si>
  <si>
    <t>RALB</t>
  </si>
  <si>
    <t>Mm.27832</t>
  </si>
  <si>
    <t>Hs.348024</t>
  </si>
  <si>
    <t>Ras regulation</t>
  </si>
  <si>
    <t>ARHH</t>
  </si>
  <si>
    <t>Mm.20323</t>
  </si>
  <si>
    <t>Hs.109918</t>
  </si>
  <si>
    <t>Ras regulation</t>
  </si>
  <si>
    <t>RAB25</t>
  </si>
  <si>
    <t>Mm.26994</t>
  </si>
  <si>
    <t>Hs.150826</t>
  </si>
  <si>
    <t>Ras regulation</t>
  </si>
  <si>
    <t>ARHJ</t>
  </si>
  <si>
    <t>Mm.27467</t>
  </si>
  <si>
    <t>Hs.243010</t>
  </si>
  <si>
    <t>TPR</t>
  </si>
  <si>
    <t>APPBP2</t>
  </si>
  <si>
    <t>Ras regulation</t>
  </si>
  <si>
    <t>INPP5B</t>
  </si>
  <si>
    <t>Mm.296202</t>
  </si>
  <si>
    <t>Hs.449942</t>
  </si>
  <si>
    <t>Ras regulation</t>
  </si>
  <si>
    <t>BCR</t>
  </si>
  <si>
    <t>Mm.182202</t>
  </si>
  <si>
    <t>Hs.446394</t>
  </si>
  <si>
    <t>Ras regulation</t>
  </si>
  <si>
    <t>CHN1</t>
  </si>
  <si>
    <t>Mm.257073</t>
  </si>
  <si>
    <t>Hs.380138</t>
  </si>
  <si>
    <t>Ras regulation</t>
  </si>
  <si>
    <t>ARHGAP19</t>
  </si>
  <si>
    <t>Mm.21646</t>
  </si>
  <si>
    <t>Hs.80305</t>
  </si>
  <si>
    <t>Ras regulation</t>
  </si>
  <si>
    <t>1700006A11Rik</t>
  </si>
  <si>
    <t>Mm.158761</t>
  </si>
  <si>
    <t>Ras regulation</t>
  </si>
  <si>
    <t>ARHGEF1</t>
  </si>
  <si>
    <t>Mm.3181</t>
  </si>
  <si>
    <t>Hs.278186</t>
  </si>
  <si>
    <t>Ras regulation</t>
  </si>
  <si>
    <t>ARHGAP18</t>
  </si>
  <si>
    <t>Mm.276368</t>
  </si>
  <si>
    <t>Hs.413282</t>
  </si>
  <si>
    <t>Ras regulation</t>
  </si>
  <si>
    <t>ARF4L</t>
  </si>
  <si>
    <t>Mm.266840</t>
  </si>
  <si>
    <t>Hs.183153</t>
  </si>
  <si>
    <t>Ras regulation</t>
  </si>
  <si>
    <t>ARL1</t>
  </si>
  <si>
    <t>Mm.291247</t>
  </si>
  <si>
    <t>Hs.372616</t>
  </si>
  <si>
    <t>Ras regulation</t>
  </si>
  <si>
    <t>GIT2</t>
  </si>
  <si>
    <t>Mm.195632</t>
  </si>
  <si>
    <t>Hs.418057</t>
  </si>
  <si>
    <t>Ras regulation</t>
  </si>
  <si>
    <t>SMAP1</t>
  </si>
  <si>
    <t>Mm.196452</t>
  </si>
  <si>
    <t>Hs.410882</t>
  </si>
  <si>
    <t>Ras regulation</t>
  </si>
  <si>
    <t>ARFGAP3-v1</t>
  </si>
  <si>
    <t>Mm.286911</t>
  </si>
  <si>
    <t>Hs.13014</t>
  </si>
  <si>
    <t>Ras regulation</t>
  </si>
  <si>
    <t>GNAI3</t>
  </si>
  <si>
    <t>Mm.271703</t>
  </si>
  <si>
    <t>Hs.73799</t>
  </si>
  <si>
    <t>Ras regulation</t>
  </si>
  <si>
    <t>GNA13</t>
  </si>
  <si>
    <t>Mm.193925</t>
  </si>
  <si>
    <t>Hs.9691</t>
  </si>
  <si>
    <t>Ras regulation</t>
  </si>
  <si>
    <t>GNG11</t>
  </si>
  <si>
    <t>Mm.25547</t>
  </si>
  <si>
    <t>Hs.83381</t>
  </si>
  <si>
    <t>Ras regulation</t>
  </si>
  <si>
    <t>Mm.271997</t>
  </si>
  <si>
    <t>Hs.84084</t>
  </si>
  <si>
    <t>CloneID</t>
  </si>
  <si>
    <t>Domain</t>
  </si>
  <si>
    <t>Label</t>
  </si>
  <si>
    <t>Mm Unigene</t>
  </si>
  <si>
    <t>Hs Unigene</t>
  </si>
  <si>
    <t>mSMAD7-hRL</t>
  </si>
  <si>
    <t>Ras regulation</t>
  </si>
  <si>
    <t>RAN</t>
  </si>
  <si>
    <t>Mm.7521</t>
  </si>
  <si>
    <t>Hs.10842</t>
  </si>
  <si>
    <t>Ras regulation</t>
  </si>
  <si>
    <t>KBRAS1</t>
  </si>
  <si>
    <t>Mm.264044</t>
  </si>
  <si>
    <t>Hs.173202</t>
  </si>
  <si>
    <t>Ras regulation</t>
  </si>
  <si>
    <t>RABL4</t>
  </si>
  <si>
    <t>Mm.30191</t>
  </si>
  <si>
    <t>Hs.415172</t>
  </si>
  <si>
    <t>Ras regulation</t>
  </si>
  <si>
    <t>RAB28</t>
  </si>
  <si>
    <t>Mm.41555</t>
  </si>
  <si>
    <t>Hs.306899</t>
  </si>
  <si>
    <t>Ras regulation</t>
  </si>
  <si>
    <t>ARHG</t>
  </si>
  <si>
    <t>Mm.259795</t>
  </si>
  <si>
    <t>Hs.75082</t>
  </si>
  <si>
    <t>Ras regulation</t>
  </si>
  <si>
    <t>RIT1</t>
  </si>
  <si>
    <t>Mm.4009</t>
  </si>
  <si>
    <t>Hs.446472</t>
  </si>
  <si>
    <t>Ras regulation</t>
  </si>
  <si>
    <t>RAB11A</t>
  </si>
  <si>
    <t>Mm.1387</t>
  </si>
  <si>
    <t>Hs.75618</t>
  </si>
  <si>
    <t>Ras regulation</t>
  </si>
  <si>
    <t>RAB22A</t>
  </si>
  <si>
    <t>Mm.275304</t>
  </si>
  <si>
    <t>Hs.281117</t>
  </si>
  <si>
    <t>Ras regulation</t>
  </si>
  <si>
    <t>RAP2B</t>
  </si>
  <si>
    <t>Mm.273288</t>
  </si>
  <si>
    <t>Hs.98643</t>
  </si>
  <si>
    <t>Ras regulation</t>
  </si>
  <si>
    <t>RAB38</t>
  </si>
  <si>
    <t>Mm.276669</t>
  </si>
  <si>
    <t>Hs.108923</t>
  </si>
  <si>
    <t>Ras regulation</t>
  </si>
  <si>
    <t>RAB3C</t>
  </si>
  <si>
    <t>Mm.151600</t>
  </si>
  <si>
    <t>Hs.184691</t>
  </si>
  <si>
    <t>Ras regulation</t>
  </si>
  <si>
    <t>CDC42</t>
  </si>
  <si>
    <t>Mm.1022</t>
  </si>
  <si>
    <t>Hs.355832</t>
  </si>
  <si>
    <t>Ras regulation</t>
  </si>
  <si>
    <t>RRAS2</t>
  </si>
  <si>
    <t>Mm.276572</t>
  </si>
  <si>
    <t>Hs.206097</t>
  </si>
  <si>
    <t>Ras regulation</t>
  </si>
  <si>
    <t>RAB7</t>
  </si>
  <si>
    <t>Mm.298257</t>
  </si>
  <si>
    <t>Hs.356386</t>
  </si>
  <si>
    <t>Ras regulation</t>
  </si>
  <si>
    <t>RHOBTB1</t>
  </si>
  <si>
    <t>Mm.31108</t>
  </si>
  <si>
    <t>Hs.15099</t>
  </si>
  <si>
    <t>Ras regulation</t>
  </si>
  <si>
    <t>RAN</t>
  </si>
  <si>
    <t>Mm.23522</t>
  </si>
  <si>
    <t>Hs.10842</t>
  </si>
  <si>
    <t>Ras regulation</t>
  </si>
  <si>
    <t>RAN</t>
  </si>
  <si>
    <t>Mm.103632</t>
  </si>
  <si>
    <t>Hs.10842</t>
  </si>
  <si>
    <t>Ras regulation</t>
  </si>
  <si>
    <t>ARFGAP3-v2</t>
  </si>
  <si>
    <t>Mm.286911</t>
  </si>
  <si>
    <t>Hs.13014</t>
  </si>
  <si>
    <t>Ras regulation</t>
  </si>
  <si>
    <t>ZNF289</t>
  </si>
  <si>
    <t>Mm.43636</t>
  </si>
  <si>
    <t>Hs.436204</t>
  </si>
  <si>
    <t>Ras regulation</t>
  </si>
  <si>
    <t>RAB33B</t>
  </si>
  <si>
    <t>Mm.1664</t>
  </si>
  <si>
    <t>Hs.191070</t>
  </si>
  <si>
    <t>Ras regulation</t>
  </si>
  <si>
    <t>RAB2B</t>
  </si>
  <si>
    <t>Mm.32870</t>
  </si>
  <si>
    <t>Hs.22399</t>
  </si>
  <si>
    <t>Ras regulation</t>
  </si>
  <si>
    <t>RAP2A</t>
  </si>
  <si>
    <t>Mm.261448</t>
  </si>
  <si>
    <t>Hs.48554</t>
  </si>
  <si>
    <t>Ras regulation</t>
  </si>
  <si>
    <t>RAB39B</t>
  </si>
  <si>
    <t>Mm.45148</t>
  </si>
  <si>
    <t>Hs.24970</t>
  </si>
  <si>
    <t>Ras regulation</t>
  </si>
  <si>
    <t>RAB34</t>
  </si>
  <si>
    <t>Mm.275864</t>
  </si>
  <si>
    <t>Hs.301853</t>
  </si>
  <si>
    <t>Ras regulation</t>
  </si>
  <si>
    <t>SMAD1</t>
  </si>
  <si>
    <t>SMAD2</t>
  </si>
  <si>
    <t>SMAD3</t>
  </si>
  <si>
    <t>SMAD5</t>
  </si>
  <si>
    <t>SMAD6</t>
  </si>
  <si>
    <t>SMAD7</t>
  </si>
  <si>
    <r>
      <t>Table S2. LIR Values for TGF</t>
    </r>
    <r>
      <rPr>
        <b/>
        <sz val="12"/>
        <rFont val="Symbol"/>
        <family val="0"/>
      </rPr>
      <t>b</t>
    </r>
    <r>
      <rPr>
        <b/>
        <sz val="12"/>
        <rFont val="Arial"/>
        <family val="0"/>
      </rPr>
      <t xml:space="preserve"> LUMIER.</t>
    </r>
  </si>
  <si>
    <t>SAT2</t>
  </si>
  <si>
    <t>SARA</t>
  </si>
  <si>
    <t>hRL-SMAD2</t>
  </si>
  <si>
    <r>
      <t>hRL-SMAD2+TGF</t>
    </r>
    <r>
      <rPr>
        <b/>
        <sz val="10"/>
        <color indexed="8"/>
        <rFont val="Symbol"/>
        <family val="1"/>
      </rPr>
      <t xml:space="preserve">b </t>
    </r>
    <r>
      <rPr>
        <b/>
        <sz val="10"/>
        <color indexed="8"/>
        <rFont val="Albany"/>
        <family val="2"/>
      </rPr>
      <t>signal</t>
    </r>
  </si>
  <si>
    <t>hRL-SMAD3</t>
  </si>
  <si>
    <r>
      <t>hRL-SMAD3+TGF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lbany"/>
        <family val="2"/>
      </rPr>
      <t xml:space="preserve"> signal</t>
    </r>
  </si>
  <si>
    <t>SMAD4-RL</t>
  </si>
  <si>
    <r>
      <t>SMAD4-RL+TGF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lbany"/>
        <family val="2"/>
      </rPr>
      <t xml:space="preserve"> signal</t>
    </r>
  </si>
  <si>
    <r>
      <t>mSMAD7-hRL+TGF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lbany"/>
        <family val="2"/>
      </rPr>
      <t xml:space="preserve"> signal</t>
    </r>
  </si>
  <si>
    <t>ACVR1-hRL (K235R)</t>
  </si>
  <si>
    <t>ACVR1-hRL (Q207D)</t>
  </si>
  <si>
    <t>BMPR1B-hRL (K231R)</t>
  </si>
  <si>
    <t>BMPR1B-hRL (Q203D)</t>
  </si>
  <si>
    <t>hRL-SMURF1 (C699A)</t>
  </si>
  <si>
    <t>hRL-SMURF2 (C716A)</t>
  </si>
  <si>
    <t>ACVR1-hRL WT</t>
  </si>
  <si>
    <t>BMPR1B-hRL WT</t>
  </si>
  <si>
    <t>hRL-SMURF1 WT</t>
  </si>
  <si>
    <t>hRL-SMURF2 WT</t>
  </si>
  <si>
    <t>hRL-SMAD1</t>
  </si>
  <si>
    <t>hRL-SMAD1+BMP signal</t>
  </si>
  <si>
    <r>
      <t>TGF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lbany"/>
        <family val="2"/>
      </rPr>
      <t>RI-RL WT</t>
    </r>
  </si>
  <si>
    <r>
      <t>TGF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lbany"/>
        <family val="2"/>
      </rPr>
      <t>RI-RL (K232R)</t>
    </r>
  </si>
  <si>
    <r>
      <t>TGF</t>
    </r>
    <r>
      <rPr>
        <b/>
        <sz val="10"/>
        <color indexed="8"/>
        <rFont val="Symbol"/>
        <family val="1"/>
      </rPr>
      <t>b</t>
    </r>
    <r>
      <rPr>
        <b/>
        <sz val="10"/>
        <color indexed="8"/>
        <rFont val="Albany"/>
        <family val="2"/>
      </rPr>
      <t>RI-RL (T204D)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</si>
</sst>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mm/dd/yy"/>
  </numFmts>
  <fonts count="8">
    <font>
      <sz val="10"/>
      <name val="Arial"/>
      <family val="2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sz val="10"/>
      <color indexed="8"/>
      <name val="Arial"/>
      <family val="2"/>
    </font>
    <font>
      <b/>
      <sz val="12"/>
      <name val="Arial"/>
      <family val="0"/>
    </font>
    <font>
      <b/>
      <sz val="12"/>
      <name val="Symbol"/>
      <family val="0"/>
    </font>
    <font>
      <b/>
      <sz val="10"/>
      <name val="Arial"/>
      <family val="2"/>
    </font>
    <font>
      <b/>
      <sz val="10"/>
      <color indexed="8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Border="1" applyAlignment="1">
      <alignment/>
    </xf>
    <xf numFmtId="0" fontId="1" fillId="0" borderId="1" xfId="0" applyBorder="1" applyAlignment="1">
      <alignment/>
    </xf>
    <xf numFmtId="0" fontId="3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49" fontId="3" fillId="0" borderId="1" xfId="0" applyBorder="1" applyAlignment="1">
      <alignment/>
    </xf>
    <xf numFmtId="0" fontId="3" fillId="0" borderId="1" xfId="0" applyFont="1" applyBorder="1" applyAlignment="1">
      <alignment/>
    </xf>
    <xf numFmtId="192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0000"/>
      </font>
      <fill>
        <patternFill>
          <bgColor rgb="FFFFCC00"/>
        </patternFill>
      </fill>
      <border/>
    </dxf>
    <dxf>
      <fill>
        <patternFill>
          <bgColor rgb="FFC0C0C0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CC00"/>
      <rgbColor rgb="00FF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21"/>
  <sheetViews>
    <sheetView tabSelected="1" zoomScale="75" zoomScaleNormal="75" workbookViewId="0" topLeftCell="A1">
      <pane xSplit="5" ySplit="3" topLeftCell="F23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246" sqref="E1:E16384"/>
    </sheetView>
  </sheetViews>
  <sheetFormatPr defaultColWidth="9.140625" defaultRowHeight="12.75"/>
  <cols>
    <col min="1" max="1" width="16.421875" style="0" customWidth="1"/>
    <col min="2" max="2" width="14.421875" style="0" customWidth="1"/>
    <col min="3" max="3" width="15.00390625" style="0" customWidth="1"/>
    <col min="4" max="4" width="13.8515625" style="0" customWidth="1"/>
    <col min="5" max="5" width="12.28125" style="0" customWidth="1"/>
    <col min="6" max="28" width="6.421875" style="0" customWidth="1"/>
    <col min="29" max="16384" width="11.28125" style="0" customWidth="1"/>
  </cols>
  <sheetData>
    <row r="1" ht="15">
      <c r="A1" s="2" t="s">
        <v>2096</v>
      </c>
    </row>
    <row r="2" s="4" customFormat="1" ht="15">
      <c r="A2" s="3" t="s">
        <v>198</v>
      </c>
    </row>
    <row r="3" spans="1:253" ht="156.75" customHeight="1">
      <c r="A3" s="6" t="s">
        <v>1987</v>
      </c>
      <c r="B3" s="7" t="s">
        <v>1988</v>
      </c>
      <c r="C3" s="7" t="s">
        <v>1989</v>
      </c>
      <c r="D3" s="6" t="s">
        <v>1990</v>
      </c>
      <c r="E3" s="6" t="s">
        <v>1991</v>
      </c>
      <c r="F3" s="8" t="s">
        <v>2099</v>
      </c>
      <c r="G3" s="8" t="s">
        <v>2100</v>
      </c>
      <c r="H3" s="8" t="s">
        <v>2101</v>
      </c>
      <c r="I3" s="8" t="s">
        <v>2102</v>
      </c>
      <c r="J3" s="8" t="s">
        <v>2103</v>
      </c>
      <c r="K3" s="8" t="s">
        <v>2104</v>
      </c>
      <c r="L3" s="8" t="s">
        <v>1992</v>
      </c>
      <c r="M3" s="8" t="s">
        <v>2105</v>
      </c>
      <c r="N3" s="8" t="s">
        <v>2118</v>
      </c>
      <c r="O3" s="8" t="s">
        <v>2119</v>
      </c>
      <c r="P3" s="8" t="s">
        <v>2120</v>
      </c>
      <c r="Q3" s="8" t="s">
        <v>2116</v>
      </c>
      <c r="R3" s="8" t="s">
        <v>2117</v>
      </c>
      <c r="S3" s="8" t="s">
        <v>2112</v>
      </c>
      <c r="T3" s="8" t="s">
        <v>2106</v>
      </c>
      <c r="U3" s="8" t="s">
        <v>2107</v>
      </c>
      <c r="V3" s="8" t="s">
        <v>2113</v>
      </c>
      <c r="W3" s="8" t="s">
        <v>2108</v>
      </c>
      <c r="X3" s="8" t="s">
        <v>2109</v>
      </c>
      <c r="Y3" s="8" t="s">
        <v>2114</v>
      </c>
      <c r="Z3" s="8" t="s">
        <v>2110</v>
      </c>
      <c r="AA3" s="8" t="s">
        <v>2115</v>
      </c>
      <c r="AB3" s="8" t="s">
        <v>2111</v>
      </c>
      <c r="AC3" s="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2.75">
      <c r="A4" s="9" t="str">
        <f>"2310047G11"</f>
        <v>2310047G11</v>
      </c>
      <c r="B4" s="6" t="s">
        <v>1993</v>
      </c>
      <c r="C4" s="7" t="s">
        <v>1994</v>
      </c>
      <c r="D4" s="7" t="s">
        <v>1995</v>
      </c>
      <c r="E4" s="7" t="s">
        <v>1996</v>
      </c>
      <c r="F4" s="7">
        <v>0.97396053194474</v>
      </c>
      <c r="G4" s="7">
        <v>1.58911624591009</v>
      </c>
      <c r="H4" s="7">
        <v>0.507</v>
      </c>
      <c r="I4" s="7">
        <v>0.965109406417865</v>
      </c>
      <c r="J4" s="7">
        <v>2.12608465883032</v>
      </c>
      <c r="K4" s="7">
        <v>2.00693347233744</v>
      </c>
      <c r="L4" s="7">
        <v>0.628</v>
      </c>
      <c r="M4" s="7">
        <v>0.651830824169448</v>
      </c>
      <c r="N4" s="7">
        <v>1.02442812957859</v>
      </c>
      <c r="O4" s="7">
        <v>1.67538040220628</v>
      </c>
      <c r="P4" s="7">
        <v>2.13772572722796</v>
      </c>
      <c r="Q4" s="7">
        <v>1.711</v>
      </c>
      <c r="R4" s="7">
        <v>1.19125942973995</v>
      </c>
      <c r="S4" s="7">
        <v>2.051</v>
      </c>
      <c r="T4" s="7">
        <v>1.02317006551583</v>
      </c>
      <c r="U4" s="7">
        <v>1.35</v>
      </c>
      <c r="V4" s="7">
        <v>1.461</v>
      </c>
      <c r="W4" s="7">
        <v>1.93422757981501</v>
      </c>
      <c r="X4" s="7">
        <v>1.526</v>
      </c>
      <c r="Y4" s="7">
        <v>1.414</v>
      </c>
      <c r="Z4" s="7">
        <v>1.04321870787498</v>
      </c>
      <c r="AA4" s="7">
        <v>0.519146165561935</v>
      </c>
      <c r="AB4" s="7">
        <v>7.634</v>
      </c>
      <c r="AC4" s="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2.75">
      <c r="A5" s="9" t="str">
        <f>"2400004O09"</f>
        <v>2400004O09</v>
      </c>
      <c r="B5" s="6" t="s">
        <v>1997</v>
      </c>
      <c r="C5" s="7" t="s">
        <v>1998</v>
      </c>
      <c r="D5" s="7" t="s">
        <v>1999</v>
      </c>
      <c r="E5" s="7" t="s">
        <v>2000</v>
      </c>
      <c r="F5" s="7">
        <v>1.61000270558787</v>
      </c>
      <c r="G5" s="7">
        <v>1.08713194547459</v>
      </c>
      <c r="H5" s="7">
        <v>0.747</v>
      </c>
      <c r="I5" s="7">
        <v>1.45292971044124</v>
      </c>
      <c r="J5" s="7">
        <v>2.02199665374821</v>
      </c>
      <c r="K5" s="7">
        <v>1.68546453809025</v>
      </c>
      <c r="L5" s="7">
        <v>0.721</v>
      </c>
      <c r="M5" s="7">
        <v>0.691738833812475</v>
      </c>
      <c r="N5" s="7">
        <v>4.66741166283493</v>
      </c>
      <c r="O5" s="7">
        <v>8.09734217734046</v>
      </c>
      <c r="P5" s="7">
        <v>7.28844357928177</v>
      </c>
      <c r="Q5" s="7">
        <v>2.974</v>
      </c>
      <c r="R5" s="7">
        <v>2.36683456604758</v>
      </c>
      <c r="S5" s="7">
        <v>2.8890000000000002</v>
      </c>
      <c r="T5" s="7">
        <v>6.10604738795929</v>
      </c>
      <c r="U5" s="7">
        <v>1.616</v>
      </c>
      <c r="V5" s="7">
        <v>3.037</v>
      </c>
      <c r="W5" s="7">
        <v>3.99717783569476</v>
      </c>
      <c r="X5" s="7">
        <v>3.842</v>
      </c>
      <c r="Y5" s="7">
        <v>1.772</v>
      </c>
      <c r="Z5" s="7">
        <v>1.64219904138292</v>
      </c>
      <c r="AA5" s="7">
        <v>0.9635950411149581</v>
      </c>
      <c r="AB5" s="7">
        <v>5.268</v>
      </c>
      <c r="AC5" s="5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2.75">
      <c r="A6" s="9" t="str">
        <f>"2600013G09"</f>
        <v>2600013G09</v>
      </c>
      <c r="B6" s="6" t="s">
        <v>2001</v>
      </c>
      <c r="C6" s="7" t="s">
        <v>2002</v>
      </c>
      <c r="D6" s="7" t="s">
        <v>2003</v>
      </c>
      <c r="E6" s="7" t="s">
        <v>2004</v>
      </c>
      <c r="F6" s="7">
        <v>1.34030739089601</v>
      </c>
      <c r="G6" s="7">
        <v>0.840217828846552</v>
      </c>
      <c r="H6" s="7">
        <v>0.919</v>
      </c>
      <c r="I6" s="7">
        <v>1.14827709189156</v>
      </c>
      <c r="J6" s="7">
        <v>0.9024280631999411</v>
      </c>
      <c r="K6" s="7">
        <v>0.966226413582959</v>
      </c>
      <c r="L6" s="7">
        <v>0.721</v>
      </c>
      <c r="M6" s="7">
        <v>0.561130802253476</v>
      </c>
      <c r="N6" s="7">
        <v>1.9106262318391</v>
      </c>
      <c r="O6" s="7">
        <v>2.39801299677867</v>
      </c>
      <c r="P6" s="7">
        <v>2.99034887191433</v>
      </c>
      <c r="Q6" s="7">
        <v>1.769</v>
      </c>
      <c r="R6" s="7">
        <v>1.51316088066027</v>
      </c>
      <c r="S6" s="7">
        <v>1.351</v>
      </c>
      <c r="T6" s="7">
        <v>2.27485339988955</v>
      </c>
      <c r="U6" s="7">
        <v>0.973</v>
      </c>
      <c r="V6" s="7">
        <v>1.402</v>
      </c>
      <c r="W6" s="7">
        <v>1.44643638630649</v>
      </c>
      <c r="X6" s="7">
        <v>1.428</v>
      </c>
      <c r="Y6" s="7">
        <v>1.304</v>
      </c>
      <c r="Z6" s="7">
        <v>1.47520667714336</v>
      </c>
      <c r="AA6" s="7">
        <v>1.3003553235718</v>
      </c>
      <c r="AB6" s="7">
        <v>2.435</v>
      </c>
      <c r="AC6" s="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2.75">
      <c r="A7" s="9" t="str">
        <f>"2700023P08"</f>
        <v>2700023P08</v>
      </c>
      <c r="B7" s="6" t="s">
        <v>2005</v>
      </c>
      <c r="C7" s="7" t="s">
        <v>2006</v>
      </c>
      <c r="D7" s="7" t="s">
        <v>2007</v>
      </c>
      <c r="E7" s="7" t="s">
        <v>2008</v>
      </c>
      <c r="F7" s="7">
        <v>1.31416763750793</v>
      </c>
      <c r="G7" s="7">
        <v>0.909213265669612</v>
      </c>
      <c r="H7" s="7">
        <v>1.215</v>
      </c>
      <c r="I7" s="7">
        <v>1.12232520216325</v>
      </c>
      <c r="J7" s="7">
        <v>1.97219378050318</v>
      </c>
      <c r="K7" s="7">
        <v>1.6762850998593</v>
      </c>
      <c r="L7" s="7">
        <v>0.5</v>
      </c>
      <c r="M7" s="7">
        <v>0.48010544934187505</v>
      </c>
      <c r="N7" s="7">
        <v>0.9496052584251671</v>
      </c>
      <c r="O7" s="7">
        <v>1.28172949107379</v>
      </c>
      <c r="P7" s="7">
        <v>0.7554779021354531</v>
      </c>
      <c r="Q7" s="7">
        <v>2.202</v>
      </c>
      <c r="R7" s="7">
        <v>1.4713360981741</v>
      </c>
      <c r="S7" s="7">
        <v>0.803</v>
      </c>
      <c r="T7" s="7">
        <v>1.06507663718872</v>
      </c>
      <c r="U7" s="7">
        <v>0.762</v>
      </c>
      <c r="V7" s="7">
        <v>0.987</v>
      </c>
      <c r="W7" s="7">
        <v>0.9611857719308381</v>
      </c>
      <c r="X7" s="7">
        <v>0.806</v>
      </c>
      <c r="Y7" s="7">
        <v>1.058</v>
      </c>
      <c r="Z7" s="7">
        <v>1.1225239619347</v>
      </c>
      <c r="AA7" s="7">
        <v>0.49175715922533403</v>
      </c>
      <c r="AB7" s="7">
        <v>1.633</v>
      </c>
      <c r="AC7" s="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2.75">
      <c r="A8" s="9" t="str">
        <f>"2810426G09"</f>
        <v>2810426G09</v>
      </c>
      <c r="B8" s="6" t="s">
        <v>2009</v>
      </c>
      <c r="C8" s="7" t="s">
        <v>2010</v>
      </c>
      <c r="D8" s="7" t="s">
        <v>2011</v>
      </c>
      <c r="E8" s="7" t="s">
        <v>2012</v>
      </c>
      <c r="F8" s="7">
        <v>1.86513905846139</v>
      </c>
      <c r="G8" s="7">
        <v>1.70531860616325</v>
      </c>
      <c r="H8" s="7">
        <v>1.441</v>
      </c>
      <c r="I8" s="7">
        <v>2.21794628591043</v>
      </c>
      <c r="J8" s="7">
        <v>3.85573844663021</v>
      </c>
      <c r="K8" s="7">
        <v>4.10155720872982</v>
      </c>
      <c r="L8" s="7">
        <v>0.849</v>
      </c>
      <c r="M8" s="7">
        <v>1.06300425685518</v>
      </c>
      <c r="N8" s="7">
        <v>2.11106582363913</v>
      </c>
      <c r="O8" s="7">
        <v>2.84925477050757</v>
      </c>
      <c r="P8" s="7">
        <v>4.64721338632491</v>
      </c>
      <c r="Q8" s="7">
        <v>3.29</v>
      </c>
      <c r="R8" s="7">
        <v>2.10692341774068</v>
      </c>
      <c r="S8" s="7">
        <v>1.75</v>
      </c>
      <c r="T8" s="7">
        <v>1.7122192029902</v>
      </c>
      <c r="U8" s="7">
        <v>1.777</v>
      </c>
      <c r="V8" s="7">
        <v>2.209</v>
      </c>
      <c r="W8" s="7">
        <v>2.03331016599642</v>
      </c>
      <c r="X8" s="7">
        <v>1.934</v>
      </c>
      <c r="Y8" s="7">
        <v>1.563</v>
      </c>
      <c r="Z8" s="7">
        <v>1.50035224550375</v>
      </c>
      <c r="AA8" s="7">
        <v>0.8334972610161041</v>
      </c>
      <c r="AB8" s="7">
        <v>1.6320000000000001</v>
      </c>
      <c r="AC8" s="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2.75">
      <c r="A9" s="9" t="str">
        <f>"3110035H11"</f>
        <v>3110035H11</v>
      </c>
      <c r="B9" s="6" t="s">
        <v>2013</v>
      </c>
      <c r="C9" s="7" t="s">
        <v>2014</v>
      </c>
      <c r="D9" s="7" t="s">
        <v>2015</v>
      </c>
      <c r="E9" s="7" t="s">
        <v>2016</v>
      </c>
      <c r="F9" s="7">
        <v>2.608867993776</v>
      </c>
      <c r="G9" s="7">
        <v>4.07921499348074</v>
      </c>
      <c r="H9" s="7">
        <v>1.528</v>
      </c>
      <c r="I9" s="7">
        <v>3.248123473821</v>
      </c>
      <c r="J9" s="7">
        <v>1.29885893423038</v>
      </c>
      <c r="K9" s="7">
        <v>0.9131654963144611</v>
      </c>
      <c r="L9" s="7">
        <v>0.17400000000000002</v>
      </c>
      <c r="M9" s="7">
        <v>0.23944805785816403</v>
      </c>
      <c r="N9" s="7">
        <v>1.61093925163886</v>
      </c>
      <c r="O9" s="7">
        <v>0.8581762662349951</v>
      </c>
      <c r="P9" s="7">
        <v>2.04369921644695</v>
      </c>
      <c r="Q9" s="7">
        <v>2.6270000000000002</v>
      </c>
      <c r="R9" s="7">
        <v>2.45869971329398</v>
      </c>
      <c r="S9" s="7">
        <v>1.181</v>
      </c>
      <c r="T9" s="7">
        <v>1.66282975685882</v>
      </c>
      <c r="U9" s="7">
        <v>1.359</v>
      </c>
      <c r="V9" s="7">
        <v>1.416</v>
      </c>
      <c r="W9" s="7">
        <v>1.04671860273702</v>
      </c>
      <c r="X9" s="7">
        <v>1.438</v>
      </c>
      <c r="Y9" s="7">
        <v>2.139</v>
      </c>
      <c r="Z9" s="7">
        <v>4.80602734765148</v>
      </c>
      <c r="AA9" s="7">
        <v>1.23561767223074</v>
      </c>
      <c r="AB9" s="7">
        <v>0.461</v>
      </c>
      <c r="AC9" s="5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2.75">
      <c r="A10" s="9" t="str">
        <f>"3110082B04"</f>
        <v>3110082B04</v>
      </c>
      <c r="B10" s="6" t="s">
        <v>2017</v>
      </c>
      <c r="C10" s="7" t="s">
        <v>2018</v>
      </c>
      <c r="D10" s="7" t="s">
        <v>2019</v>
      </c>
      <c r="E10" s="7" t="s">
        <v>2020</v>
      </c>
      <c r="F10" s="7">
        <v>1.33574694321797</v>
      </c>
      <c r="G10" s="7">
        <v>0.6838500507239841</v>
      </c>
      <c r="H10" s="7">
        <v>0.669</v>
      </c>
      <c r="I10" s="7">
        <v>0.8755941925724051</v>
      </c>
      <c r="J10" s="7">
        <v>0.7868853972714711</v>
      </c>
      <c r="K10" s="7">
        <v>0.7642350084147981</v>
      </c>
      <c r="L10" s="7">
        <v>0.555</v>
      </c>
      <c r="M10" s="7">
        <v>0.721972174451132</v>
      </c>
      <c r="N10" s="7">
        <v>0.549562155918646</v>
      </c>
      <c r="O10" s="7">
        <v>0.5797292762286711</v>
      </c>
      <c r="P10" s="7">
        <v>0.5672824057625341</v>
      </c>
      <c r="Q10" s="7">
        <v>1.364</v>
      </c>
      <c r="R10" s="7">
        <v>1.09790054026189</v>
      </c>
      <c r="S10" s="7">
        <v>0.774</v>
      </c>
      <c r="T10" s="7">
        <v>0.733413401958524</v>
      </c>
      <c r="U10" s="7">
        <v>0.8280000000000001</v>
      </c>
      <c r="V10" s="7">
        <v>0.741</v>
      </c>
      <c r="W10" s="7">
        <v>0.6952718226918221</v>
      </c>
      <c r="X10" s="7">
        <v>1.502</v>
      </c>
      <c r="Y10" s="7">
        <v>1.565</v>
      </c>
      <c r="Z10" s="7">
        <v>1.46875909551249</v>
      </c>
      <c r="AA10" s="7">
        <v>1.11112218888256</v>
      </c>
      <c r="AB10" s="7">
        <v>1.607</v>
      </c>
      <c r="AC10" s="5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2.75">
      <c r="A11" s="9" t="str">
        <f>"3732413A17"</f>
        <v>3732413A17</v>
      </c>
      <c r="B11" s="6" t="s">
        <v>2021</v>
      </c>
      <c r="C11" s="7" t="s">
        <v>2022</v>
      </c>
      <c r="D11" s="7" t="s">
        <v>2023</v>
      </c>
      <c r="E11" s="7" t="s">
        <v>2024</v>
      </c>
      <c r="F11" s="7">
        <v>0.9736375208676981</v>
      </c>
      <c r="G11" s="7">
        <v>1.75180083437103</v>
      </c>
      <c r="H11" s="7">
        <v>0.915</v>
      </c>
      <c r="I11" s="7">
        <v>1.17761401071486</v>
      </c>
      <c r="J11" s="7">
        <v>1.92936330951246</v>
      </c>
      <c r="K11" s="7">
        <v>1.39871240583912</v>
      </c>
      <c r="L11" s="7">
        <v>0.449</v>
      </c>
      <c r="M11" s="7">
        <v>0.528478794363727</v>
      </c>
      <c r="N11" s="7">
        <v>1.9937146859742</v>
      </c>
      <c r="O11" s="7">
        <v>2.42894612454531</v>
      </c>
      <c r="P11" s="7">
        <v>2.28779011784195</v>
      </c>
      <c r="Q11" s="7">
        <v>2.2</v>
      </c>
      <c r="R11" s="7">
        <v>1.51689523623939</v>
      </c>
      <c r="S11" s="7">
        <v>2.574</v>
      </c>
      <c r="T11" s="7">
        <v>1.87260734082278</v>
      </c>
      <c r="U11" s="7">
        <v>1.615</v>
      </c>
      <c r="V11" s="7">
        <v>1.51</v>
      </c>
      <c r="W11" s="7">
        <v>1.5048697063622</v>
      </c>
      <c r="X11" s="7">
        <v>1.931</v>
      </c>
      <c r="Y11" s="7">
        <v>1.54</v>
      </c>
      <c r="Z11" s="7">
        <v>1.29725342413131</v>
      </c>
      <c r="AA11" s="7">
        <v>2.79056625924958</v>
      </c>
      <c r="AB11" s="7">
        <v>5.122</v>
      </c>
      <c r="AC11" s="5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2.75">
      <c r="A12" s="9" t="str">
        <f>"4021402C18"</f>
        <v>4021402C18</v>
      </c>
      <c r="B12" s="6" t="s">
        <v>2025</v>
      </c>
      <c r="C12" s="7" t="s">
        <v>2026</v>
      </c>
      <c r="D12" s="7" t="s">
        <v>2027</v>
      </c>
      <c r="E12" s="7" t="s">
        <v>2028</v>
      </c>
      <c r="F12" s="7">
        <v>1.1338085071562</v>
      </c>
      <c r="G12" s="7">
        <v>1.30794336682847</v>
      </c>
      <c r="H12" s="7">
        <v>0.609</v>
      </c>
      <c r="I12" s="7">
        <v>1.03845170347612</v>
      </c>
      <c r="J12" s="7">
        <v>0.815273035021138</v>
      </c>
      <c r="K12" s="7">
        <v>1.00491336406334</v>
      </c>
      <c r="L12" s="7">
        <v>0.202</v>
      </c>
      <c r="M12" s="7">
        <v>0.44866277507767205</v>
      </c>
      <c r="N12" s="7">
        <v>0.9303961496471831</v>
      </c>
      <c r="O12" s="7">
        <v>0.7840249950004591</v>
      </c>
      <c r="P12" s="7">
        <v>2.87678652477426</v>
      </c>
      <c r="Q12" s="7">
        <v>1.8760000000000001</v>
      </c>
      <c r="R12" s="7">
        <v>1.36976162642198</v>
      </c>
      <c r="S12" s="7">
        <v>1.337</v>
      </c>
      <c r="T12" s="7">
        <v>1.07881577042286</v>
      </c>
      <c r="U12" s="7">
        <v>0.994</v>
      </c>
      <c r="V12" s="7">
        <v>1.394</v>
      </c>
      <c r="W12" s="7">
        <v>1.33380404474984</v>
      </c>
      <c r="X12" s="7">
        <v>1.31</v>
      </c>
      <c r="Y12" s="7">
        <v>1.786</v>
      </c>
      <c r="Z12" s="7">
        <v>1.15411711192597</v>
      </c>
      <c r="AA12" s="7">
        <v>2.27764486785506</v>
      </c>
      <c r="AB12" s="7">
        <v>0.879</v>
      </c>
      <c r="AC12" s="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2.75">
      <c r="A13" s="9" t="str">
        <f>"4631404I11"</f>
        <v>4631404I11</v>
      </c>
      <c r="B13" s="6" t="s">
        <v>1871</v>
      </c>
      <c r="C13" s="7" t="s">
        <v>1872</v>
      </c>
      <c r="D13" s="7" t="s">
        <v>1873</v>
      </c>
      <c r="E13" s="7" t="s">
        <v>1874</v>
      </c>
      <c r="F13" s="7">
        <v>4.36677253562183</v>
      </c>
      <c r="G13" s="7">
        <v>3.12517037773336</v>
      </c>
      <c r="H13" s="7">
        <v>2.2520000000000002</v>
      </c>
      <c r="I13" s="7">
        <v>5.05008729539076</v>
      </c>
      <c r="J13" s="7">
        <v>4.49022705177189</v>
      </c>
      <c r="K13" s="7">
        <v>5.41734873825616</v>
      </c>
      <c r="L13" s="7">
        <v>1.1260000000000001</v>
      </c>
      <c r="M13" s="7">
        <v>0.67722683030592</v>
      </c>
      <c r="N13" s="7">
        <v>6.19572917931548</v>
      </c>
      <c r="O13" s="7">
        <v>6.62992277263711</v>
      </c>
      <c r="P13" s="7">
        <v>6.78438172298214</v>
      </c>
      <c r="Q13" s="7">
        <v>5.564</v>
      </c>
      <c r="R13" s="7">
        <v>4.85466225285872</v>
      </c>
      <c r="S13" s="7">
        <v>2.749</v>
      </c>
      <c r="T13" s="7">
        <v>4.74670356289336</v>
      </c>
      <c r="U13" s="7">
        <v>1.893</v>
      </c>
      <c r="V13" s="7">
        <v>2.779</v>
      </c>
      <c r="W13" s="7">
        <v>5.06252735207273</v>
      </c>
      <c r="X13" s="7">
        <v>4.838</v>
      </c>
      <c r="Y13" s="7">
        <v>2.209</v>
      </c>
      <c r="Z13" s="7">
        <v>2.73184033700018</v>
      </c>
      <c r="AA13" s="7">
        <v>4.07535964740286</v>
      </c>
      <c r="AB13" s="7">
        <v>2.345</v>
      </c>
      <c r="AC13" s="5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2.75">
      <c r="A14" s="9" t="str">
        <f>"4930526B11"</f>
        <v>4930526B11</v>
      </c>
      <c r="B14" s="6" t="s">
        <v>1875</v>
      </c>
      <c r="C14" s="7" t="s">
        <v>1876</v>
      </c>
      <c r="D14" s="7" t="s">
        <v>1877</v>
      </c>
      <c r="E14" s="7" t="s">
        <v>1878</v>
      </c>
      <c r="F14" s="7">
        <v>5.23650885596264</v>
      </c>
      <c r="G14" s="7">
        <v>2.07525316886983</v>
      </c>
      <c r="H14" s="7">
        <v>1.472</v>
      </c>
      <c r="I14" s="7">
        <v>3.31883297047204</v>
      </c>
      <c r="J14" s="7">
        <v>4.5051679137454</v>
      </c>
      <c r="K14" s="7">
        <v>2.99554461270515</v>
      </c>
      <c r="L14" s="7">
        <v>0.704</v>
      </c>
      <c r="M14" s="7">
        <v>0.6723894958037351</v>
      </c>
      <c r="N14" s="7">
        <v>4.77729335512906</v>
      </c>
      <c r="O14" s="7">
        <v>4.04743060705232</v>
      </c>
      <c r="P14" s="7">
        <v>6.13757918918065</v>
      </c>
      <c r="Q14" s="7">
        <v>4.885</v>
      </c>
      <c r="R14" s="7">
        <v>3.97335433618591</v>
      </c>
      <c r="S14" s="7">
        <v>1.704</v>
      </c>
      <c r="T14" s="7">
        <v>3.46877185079976</v>
      </c>
      <c r="U14" s="7">
        <v>1.653</v>
      </c>
      <c r="V14" s="7">
        <v>2.611</v>
      </c>
      <c r="W14" s="7">
        <v>2.69978875851587</v>
      </c>
      <c r="X14" s="7">
        <v>3.178</v>
      </c>
      <c r="Y14" s="7">
        <v>2.927</v>
      </c>
      <c r="Z14" s="7">
        <v>3.45267996333159</v>
      </c>
      <c r="AA14" s="7">
        <v>3.3078449925613</v>
      </c>
      <c r="AB14" s="7">
        <v>2.289</v>
      </c>
      <c r="AC14" s="5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2.75">
      <c r="A15" s="9" t="str">
        <f>"4930527H08"</f>
        <v>4930527H08</v>
      </c>
      <c r="B15" s="6" t="s">
        <v>1879</v>
      </c>
      <c r="C15" s="7" t="s">
        <v>1880</v>
      </c>
      <c r="D15" s="7" t="s">
        <v>1881</v>
      </c>
      <c r="E15" s="7" t="s">
        <v>1882</v>
      </c>
      <c r="F15" s="7">
        <v>1.78995665090107</v>
      </c>
      <c r="G15" s="7">
        <v>1.72187894618389</v>
      </c>
      <c r="H15" s="7">
        <v>0.849</v>
      </c>
      <c r="I15" s="7">
        <v>0.9549543191328761</v>
      </c>
      <c r="J15" s="7">
        <v>1.1753478085827</v>
      </c>
      <c r="K15" s="7">
        <v>1.19374455417433</v>
      </c>
      <c r="L15" s="7">
        <v>0.299</v>
      </c>
      <c r="M15" s="7">
        <v>0.40996409906019105</v>
      </c>
      <c r="N15" s="7">
        <v>1.44135064172491</v>
      </c>
      <c r="O15" s="7">
        <v>1.68896968521812</v>
      </c>
      <c r="P15" s="7">
        <v>1.76797329957166</v>
      </c>
      <c r="Q15" s="7">
        <v>1.726</v>
      </c>
      <c r="R15" s="7">
        <v>1.84850601166544</v>
      </c>
      <c r="S15" s="7">
        <v>0.715</v>
      </c>
      <c r="T15" s="7">
        <v>1.00044802736342</v>
      </c>
      <c r="U15" s="7">
        <v>0.847</v>
      </c>
      <c r="V15" s="7">
        <v>1.061</v>
      </c>
      <c r="W15" s="7">
        <v>0.8968244338984641</v>
      </c>
      <c r="X15" s="7">
        <v>0.994</v>
      </c>
      <c r="Y15" s="7">
        <v>1.561</v>
      </c>
      <c r="Z15" s="7">
        <v>1.33464939759036</v>
      </c>
      <c r="AA15" s="7">
        <v>1.65267754144717</v>
      </c>
      <c r="AB15" s="7">
        <v>1.563</v>
      </c>
      <c r="AC15" s="5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2.75">
      <c r="A16" s="9" t="str">
        <f>"0610007N03"</f>
        <v>0610007N03</v>
      </c>
      <c r="B16" s="6" t="s">
        <v>1883</v>
      </c>
      <c r="C16" s="7" t="s">
        <v>1884</v>
      </c>
      <c r="D16" s="7" t="s">
        <v>1885</v>
      </c>
      <c r="E16" s="7" t="s">
        <v>1886</v>
      </c>
      <c r="F16" s="7">
        <v>0.9028158921823981</v>
      </c>
      <c r="G16" s="7">
        <v>1.75686211663418</v>
      </c>
      <c r="H16" s="7">
        <v>0.609</v>
      </c>
      <c r="I16" s="7">
        <v>1.3167763179536</v>
      </c>
      <c r="J16" s="7">
        <v>3.69885939590836</v>
      </c>
      <c r="K16" s="7">
        <v>2.53225390245179</v>
      </c>
      <c r="L16" s="7">
        <v>0.744</v>
      </c>
      <c r="M16" s="7">
        <v>0.5623401358790231</v>
      </c>
      <c r="N16" s="7">
        <v>1.8475376469966</v>
      </c>
      <c r="O16" s="7">
        <v>4.19996120626753</v>
      </c>
      <c r="P16" s="7">
        <v>3.42160427695043</v>
      </c>
      <c r="Q16" s="7">
        <v>1.948</v>
      </c>
      <c r="R16" s="7">
        <v>1.81639055368499</v>
      </c>
      <c r="S16" s="7">
        <v>2.992</v>
      </c>
      <c r="T16" s="7">
        <v>1.77866324278143</v>
      </c>
      <c r="U16" s="7">
        <v>1.739</v>
      </c>
      <c r="V16" s="7">
        <v>1.819</v>
      </c>
      <c r="W16" s="7">
        <v>2.38306322661972</v>
      </c>
      <c r="X16" s="7">
        <v>1.869</v>
      </c>
      <c r="Y16" s="7">
        <v>2.129</v>
      </c>
      <c r="Z16" s="7">
        <v>1.19796066701589</v>
      </c>
      <c r="AA16" s="7">
        <v>2.09774889441693</v>
      </c>
      <c r="AB16" s="7">
        <v>3.844</v>
      </c>
      <c r="AC16" s="5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2.75">
      <c r="A17" s="9" t="str">
        <f>"0610027H24"</f>
        <v>0610027H24</v>
      </c>
      <c r="B17" s="6" t="s">
        <v>1887</v>
      </c>
      <c r="C17" s="7" t="s">
        <v>1888</v>
      </c>
      <c r="D17" s="7" t="s">
        <v>1889</v>
      </c>
      <c r="E17" s="7" t="s">
        <v>1890</v>
      </c>
      <c r="F17" s="7">
        <v>1.11656910416638</v>
      </c>
      <c r="G17" s="7">
        <v>2.40129568666611</v>
      </c>
      <c r="H17" s="7">
        <v>0.714</v>
      </c>
      <c r="I17" s="7">
        <v>1.68800117537154</v>
      </c>
      <c r="J17" s="7">
        <v>2.28495582448197</v>
      </c>
      <c r="K17" s="7">
        <v>2.41008515839013</v>
      </c>
      <c r="L17" s="7">
        <v>0.264</v>
      </c>
      <c r="M17" s="7">
        <v>0.349497417782876</v>
      </c>
      <c r="N17" s="7">
        <v>2.13820167597268</v>
      </c>
      <c r="O17" s="7">
        <v>2.78179391826156</v>
      </c>
      <c r="P17" s="7">
        <v>2.26573634001737</v>
      </c>
      <c r="Q17" s="7">
        <v>2.12</v>
      </c>
      <c r="R17" s="7">
        <v>2.16592623589081</v>
      </c>
      <c r="S17" s="7">
        <v>5.446</v>
      </c>
      <c r="T17" s="7">
        <v>1.95701556871522</v>
      </c>
      <c r="U17" s="7">
        <v>1.93</v>
      </c>
      <c r="V17" s="7">
        <v>1.965</v>
      </c>
      <c r="W17" s="7">
        <v>2.49654242788732</v>
      </c>
      <c r="X17" s="7">
        <v>2.79</v>
      </c>
      <c r="Y17" s="7">
        <v>1.554</v>
      </c>
      <c r="Z17" s="7">
        <v>1.16507800069845</v>
      </c>
      <c r="AA17" s="7">
        <v>2.15377186192361</v>
      </c>
      <c r="AB17" s="7">
        <v>5.411</v>
      </c>
      <c r="AC17" s="5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2.75">
      <c r="A18" s="9" t="str">
        <f>"0610030G24"</f>
        <v>0610030G24</v>
      </c>
      <c r="B18" s="6" t="s">
        <v>1891</v>
      </c>
      <c r="C18" s="7" t="s">
        <v>1892</v>
      </c>
      <c r="D18" s="7" t="s">
        <v>1893</v>
      </c>
      <c r="E18" s="7" t="s">
        <v>1894</v>
      </c>
      <c r="F18" s="7">
        <v>1.00599495096215</v>
      </c>
      <c r="G18" s="7">
        <v>1.01903224609318</v>
      </c>
      <c r="H18" s="7">
        <v>1.394</v>
      </c>
      <c r="I18" s="7">
        <v>1.14188314804546</v>
      </c>
      <c r="J18" s="7">
        <v>1.14048579731118</v>
      </c>
      <c r="K18" s="7">
        <v>0.9194956038430481</v>
      </c>
      <c r="L18" s="7">
        <v>0.638</v>
      </c>
      <c r="M18" s="7">
        <v>0.668761494927096</v>
      </c>
      <c r="N18" s="7">
        <v>1.10256460484047</v>
      </c>
      <c r="O18" s="7">
        <v>0.8888431245507171</v>
      </c>
      <c r="P18" s="7">
        <v>1.27802669301582</v>
      </c>
      <c r="Q18" s="7">
        <v>1.643</v>
      </c>
      <c r="R18" s="7">
        <v>1.43847376907783</v>
      </c>
      <c r="S18" s="7">
        <v>1.541</v>
      </c>
      <c r="T18" s="7">
        <v>1.08332645892454</v>
      </c>
      <c r="U18" s="7">
        <v>1.03</v>
      </c>
      <c r="V18" s="7">
        <v>1.01</v>
      </c>
      <c r="W18" s="7">
        <v>1.0026818977675</v>
      </c>
      <c r="X18" s="7">
        <v>1.48</v>
      </c>
      <c r="Y18" s="7">
        <v>2.017</v>
      </c>
      <c r="Z18" s="7">
        <v>1.52743208835341</v>
      </c>
      <c r="AA18" s="7">
        <v>1.78028541187906</v>
      </c>
      <c r="AB18" s="7">
        <v>3.263</v>
      </c>
      <c r="AC18" s="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2.75">
      <c r="A19" s="9" t="str">
        <f>"4930544G11"</f>
        <v>4930544G11</v>
      </c>
      <c r="B19" s="6" t="s">
        <v>1895</v>
      </c>
      <c r="C19" s="7" t="s">
        <v>1896</v>
      </c>
      <c r="D19" s="7" t="s">
        <v>1897</v>
      </c>
      <c r="E19" s="7" t="s">
        <v>1898</v>
      </c>
      <c r="F19" s="7">
        <v>1.82182576839889</v>
      </c>
      <c r="G19" s="7">
        <v>1.95040998996864</v>
      </c>
      <c r="H19" s="7">
        <v>1.725</v>
      </c>
      <c r="I19" s="7">
        <v>2.48762027047847</v>
      </c>
      <c r="J19" s="7">
        <v>1.80186795400518</v>
      </c>
      <c r="K19" s="7">
        <v>2.47456173654148</v>
      </c>
      <c r="L19" s="7">
        <v>0.729</v>
      </c>
      <c r="M19" s="7">
        <v>1.05091092059972</v>
      </c>
      <c r="N19" s="7">
        <v>3.48209394268985</v>
      </c>
      <c r="O19" s="7">
        <v>2.61917619056627</v>
      </c>
      <c r="P19" s="7">
        <v>5.64312374109308</v>
      </c>
      <c r="Q19" s="7">
        <v>2.743</v>
      </c>
      <c r="R19" s="7">
        <v>1.96875226131317</v>
      </c>
      <c r="S19" s="7">
        <v>1.961</v>
      </c>
      <c r="T19" s="7">
        <v>1.66618679825347</v>
      </c>
      <c r="U19" s="7">
        <v>1.768</v>
      </c>
      <c r="V19" s="7">
        <v>1.891</v>
      </c>
      <c r="W19" s="7">
        <v>2.44319026609733</v>
      </c>
      <c r="X19" s="7">
        <v>2.348</v>
      </c>
      <c r="Y19" s="7">
        <v>2.623</v>
      </c>
      <c r="Z19" s="7">
        <v>2.47458182992841</v>
      </c>
      <c r="AA19" s="7">
        <v>1.59727705135722</v>
      </c>
      <c r="AB19" s="7">
        <v>1.368</v>
      </c>
      <c r="AC19" s="5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2.75">
      <c r="A20" s="9" t="str">
        <f>"4931430N23"</f>
        <v>4931430N23</v>
      </c>
      <c r="B20" s="6" t="s">
        <v>1899</v>
      </c>
      <c r="C20" s="7" t="s">
        <v>1900</v>
      </c>
      <c r="D20" s="7" t="s">
        <v>1901</v>
      </c>
      <c r="E20" s="7" t="s">
        <v>1902</v>
      </c>
      <c r="F20" s="7">
        <v>1.14237724172306</v>
      </c>
      <c r="G20" s="7">
        <v>0.6558038760268381</v>
      </c>
      <c r="H20" s="7">
        <v>1.263</v>
      </c>
      <c r="I20" s="7">
        <v>0.9718794646078581</v>
      </c>
      <c r="J20" s="7">
        <v>0.5866778468264511</v>
      </c>
      <c r="K20" s="7">
        <v>0.897305471442824</v>
      </c>
      <c r="L20" s="7">
        <v>0.367</v>
      </c>
      <c r="M20" s="7">
        <v>0.4232667689412</v>
      </c>
      <c r="N20" s="7">
        <v>0.718240086956004</v>
      </c>
      <c r="O20" s="7">
        <v>0.821313100282677</v>
      </c>
      <c r="P20" s="7">
        <v>0.785506693814616</v>
      </c>
      <c r="Q20" s="7">
        <v>1.395</v>
      </c>
      <c r="R20" s="7">
        <v>0.9597293838343771</v>
      </c>
      <c r="S20" s="7">
        <v>0.898</v>
      </c>
      <c r="T20" s="7">
        <v>1.00438836780234</v>
      </c>
      <c r="U20" s="7">
        <v>0.971</v>
      </c>
      <c r="V20" s="7">
        <v>0.886</v>
      </c>
      <c r="W20" s="7">
        <v>0.800282426849904</v>
      </c>
      <c r="X20" s="7">
        <v>0.856</v>
      </c>
      <c r="Y20" s="7">
        <v>1.737</v>
      </c>
      <c r="Z20" s="7">
        <v>1.79694100052384</v>
      </c>
      <c r="AA20" s="7">
        <v>0.961105131447994</v>
      </c>
      <c r="AB20" s="7">
        <v>1.209</v>
      </c>
      <c r="AC20" s="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2.75">
      <c r="A21" s="9" t="str">
        <f>"5033421K01"</f>
        <v>5033421K01</v>
      </c>
      <c r="B21" s="6" t="s">
        <v>1903</v>
      </c>
      <c r="C21" s="7" t="s">
        <v>1904</v>
      </c>
      <c r="D21" s="7" t="s">
        <v>1905</v>
      </c>
      <c r="E21" s="7" t="s">
        <v>1906</v>
      </c>
      <c r="F21" s="7">
        <v>2.60277312708055</v>
      </c>
      <c r="G21" s="7">
        <v>2.17427082566766</v>
      </c>
      <c r="H21" s="7">
        <v>1.129</v>
      </c>
      <c r="I21" s="7">
        <v>2.61173800396167</v>
      </c>
      <c r="J21" s="7">
        <v>2.42440386956805</v>
      </c>
      <c r="K21" s="7">
        <v>1.77442615757007</v>
      </c>
      <c r="L21" s="7">
        <v>0.385</v>
      </c>
      <c r="M21" s="7">
        <v>0.497036120099523</v>
      </c>
      <c r="N21" s="7">
        <v>1.90321779356071</v>
      </c>
      <c r="O21" s="7">
        <v>1.92639562918543</v>
      </c>
      <c r="P21" s="7">
        <v>2.43052031232216</v>
      </c>
      <c r="Q21" s="7">
        <v>3.632</v>
      </c>
      <c r="R21" s="7">
        <v>2.56400854062523</v>
      </c>
      <c r="S21" s="7">
        <v>1.494</v>
      </c>
      <c r="T21" s="7">
        <v>2.30616267372234</v>
      </c>
      <c r="U21" s="7">
        <v>1.568</v>
      </c>
      <c r="V21" s="7">
        <v>1.416</v>
      </c>
      <c r="W21" s="7">
        <v>1.25589295134223</v>
      </c>
      <c r="X21" s="7">
        <v>1.28</v>
      </c>
      <c r="Y21" s="7">
        <v>2.053</v>
      </c>
      <c r="Z21" s="7">
        <v>2.43589634014318</v>
      </c>
      <c r="AA21" s="7">
        <v>1.34517369757715</v>
      </c>
      <c r="AB21" s="7">
        <v>1.15</v>
      </c>
      <c r="AC21" s="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2.75">
      <c r="A22" s="9" t="str">
        <f>"5730472O18"</f>
        <v>5730472O18</v>
      </c>
      <c r="B22" s="6" t="s">
        <v>1907</v>
      </c>
      <c r="C22" s="7" t="s">
        <v>1908</v>
      </c>
      <c r="D22" s="7" t="s">
        <v>1909</v>
      </c>
      <c r="E22" s="7" t="s">
        <v>1910</v>
      </c>
      <c r="F22" s="7">
        <v>1.17863412035314</v>
      </c>
      <c r="G22" s="7">
        <v>1.10986161645388</v>
      </c>
      <c r="H22" s="7">
        <v>1.236</v>
      </c>
      <c r="I22" s="7">
        <v>1.03356221700557</v>
      </c>
      <c r="J22" s="7">
        <v>0.780411023749617</v>
      </c>
      <c r="K22" s="7">
        <v>1.07451056251457</v>
      </c>
      <c r="L22" s="7">
        <v>0.235</v>
      </c>
      <c r="M22" s="7">
        <v>0.47526811483969</v>
      </c>
      <c r="N22" s="7">
        <v>1.04933400440423</v>
      </c>
      <c r="O22" s="7">
        <v>0.9082764671624771</v>
      </c>
      <c r="P22" s="7">
        <v>2.03494017383191</v>
      </c>
      <c r="Q22" s="7">
        <v>2.007</v>
      </c>
      <c r="R22" s="7">
        <v>1.37797720869605</v>
      </c>
      <c r="S22" s="7">
        <v>0.849</v>
      </c>
      <c r="T22" s="7">
        <v>0.72076292134535</v>
      </c>
      <c r="U22" s="7">
        <v>1.1</v>
      </c>
      <c r="V22" s="7">
        <v>1.197</v>
      </c>
      <c r="W22" s="7">
        <v>0.9984475992127381</v>
      </c>
      <c r="X22" s="7">
        <v>0.729</v>
      </c>
      <c r="Y22" s="7">
        <v>1.912</v>
      </c>
      <c r="Z22" s="7">
        <v>1.70216155055003</v>
      </c>
      <c r="AA22" s="7">
        <v>1.18768691114169</v>
      </c>
      <c r="AB22" s="7">
        <v>1.057</v>
      </c>
      <c r="AC22" s="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2.75">
      <c r="A23" s="9" t="str">
        <f>"5830400A04"</f>
        <v>5830400A04</v>
      </c>
      <c r="B23" s="6" t="s">
        <v>1911</v>
      </c>
      <c r="C23" s="7" t="s">
        <v>1912</v>
      </c>
      <c r="D23" s="7" t="s">
        <v>1913</v>
      </c>
      <c r="E23" s="7" t="s">
        <v>1914</v>
      </c>
      <c r="F23" s="7">
        <v>1.699424567872</v>
      </c>
      <c r="G23" s="7">
        <v>1.361280544979</v>
      </c>
      <c r="H23" s="7">
        <v>1.207</v>
      </c>
      <c r="I23" s="7">
        <v>1.49693508867619</v>
      </c>
      <c r="J23" s="7">
        <v>1.52247383510056</v>
      </c>
      <c r="K23" s="7">
        <v>1.43994531491648</v>
      </c>
      <c r="L23" s="7">
        <v>0.35100000000000003</v>
      </c>
      <c r="M23" s="7">
        <v>0.43415077157111603</v>
      </c>
      <c r="N23" s="7">
        <v>2.78445543440629</v>
      </c>
      <c r="O23" s="7">
        <v>2.03721842790122</v>
      </c>
      <c r="P23" s="7">
        <v>3.75550522564655</v>
      </c>
      <c r="Q23" s="7">
        <v>2.446</v>
      </c>
      <c r="R23" s="7">
        <v>1.94037115891184</v>
      </c>
      <c r="S23" s="7">
        <v>1.159</v>
      </c>
      <c r="T23" s="7">
        <v>1.39656943836196</v>
      </c>
      <c r="U23" s="7">
        <v>1.177</v>
      </c>
      <c r="V23" s="7">
        <v>2.698</v>
      </c>
      <c r="W23" s="7">
        <v>1.60225857312171</v>
      </c>
      <c r="X23" s="7">
        <v>2.145</v>
      </c>
      <c r="Y23" s="7">
        <v>2</v>
      </c>
      <c r="Z23" s="7">
        <v>1.95361723415401</v>
      </c>
      <c r="AA23" s="7">
        <v>1.41240125858517</v>
      </c>
      <c r="AB23" s="7">
        <v>0.844</v>
      </c>
      <c r="AC23" s="5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2.75">
      <c r="A24" s="9" t="str">
        <f>"1110001O11"</f>
        <v>1110001O11</v>
      </c>
      <c r="B24" s="6" t="s">
        <v>1915</v>
      </c>
      <c r="C24" s="7" t="s">
        <v>1916</v>
      </c>
      <c r="D24" s="7" t="s">
        <v>1917</v>
      </c>
      <c r="E24" s="7" t="s">
        <v>1918</v>
      </c>
      <c r="F24" s="7">
        <v>1.13985886422018</v>
      </c>
      <c r="G24" s="7">
        <v>2.38107162161578</v>
      </c>
      <c r="H24" s="7">
        <v>1.325</v>
      </c>
      <c r="I24" s="7">
        <v>1.38598135722909</v>
      </c>
      <c r="J24" s="7">
        <v>4.10973310017986</v>
      </c>
      <c r="K24" s="7">
        <v>1.81191539757343</v>
      </c>
      <c r="L24" s="7">
        <v>0.302</v>
      </c>
      <c r="M24" s="7">
        <v>0.29749607188438604</v>
      </c>
      <c r="N24" s="7">
        <v>3.4274010589471002</v>
      </c>
      <c r="O24" s="7">
        <v>8.77354911845939</v>
      </c>
      <c r="P24" s="7">
        <v>5.37437498621631</v>
      </c>
      <c r="Q24" s="7">
        <v>2.172</v>
      </c>
      <c r="R24" s="7">
        <v>2.46243406887311</v>
      </c>
      <c r="S24" s="7">
        <v>4.142</v>
      </c>
      <c r="T24" s="7">
        <v>2.32202366104152</v>
      </c>
      <c r="U24" s="7">
        <v>2.12</v>
      </c>
      <c r="V24" s="7">
        <v>1.762</v>
      </c>
      <c r="W24" s="7">
        <v>3.71686727136956</v>
      </c>
      <c r="X24" s="7">
        <v>2.713</v>
      </c>
      <c r="Y24" s="7">
        <v>0.723</v>
      </c>
      <c r="Z24" s="7">
        <v>1.24502801292125</v>
      </c>
      <c r="AA24" s="7">
        <v>2.39653805445258</v>
      </c>
      <c r="AB24" s="7">
        <v>4.214</v>
      </c>
      <c r="AC24" s="5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2.75">
      <c r="A25" s="9" t="str">
        <f>"1110005O19"</f>
        <v>1110005O19</v>
      </c>
      <c r="B25" s="6" t="s">
        <v>1919</v>
      </c>
      <c r="C25" s="7" t="s">
        <v>1920</v>
      </c>
      <c r="D25" s="7" t="s">
        <v>1921</v>
      </c>
      <c r="E25" s="7" t="s">
        <v>1922</v>
      </c>
      <c r="F25" s="7">
        <v>1.79032975291053</v>
      </c>
      <c r="G25" s="7">
        <v>4.12995270518021</v>
      </c>
      <c r="H25" s="7">
        <v>1.065</v>
      </c>
      <c r="I25" s="7">
        <v>1.70718300690986</v>
      </c>
      <c r="J25" s="7">
        <v>3.94837179086596</v>
      </c>
      <c r="K25" s="7">
        <v>3.27401984496468</v>
      </c>
      <c r="L25" s="7">
        <v>0.435</v>
      </c>
      <c r="M25" s="7">
        <v>0.419638768064561</v>
      </c>
      <c r="N25" s="7">
        <v>2.99170693462604</v>
      </c>
      <c r="O25" s="7">
        <v>2.93388456601285</v>
      </c>
      <c r="P25" s="7">
        <v>4.36508341449693</v>
      </c>
      <c r="Q25" s="7">
        <v>2.789</v>
      </c>
      <c r="R25" s="7">
        <v>2.50127136689598</v>
      </c>
      <c r="S25" s="7">
        <v>3.329</v>
      </c>
      <c r="T25" s="7">
        <v>3.9322079084996</v>
      </c>
      <c r="U25" s="7">
        <v>1.51</v>
      </c>
      <c r="V25" s="7">
        <v>2.227</v>
      </c>
      <c r="W25" s="7">
        <v>3.03006404578726</v>
      </c>
      <c r="X25" s="7">
        <v>3.105</v>
      </c>
      <c r="Y25" s="7">
        <v>1.733</v>
      </c>
      <c r="Z25" s="7">
        <v>1.91944505151039</v>
      </c>
      <c r="AA25" s="7">
        <v>1.46344440675792</v>
      </c>
      <c r="AB25" s="7">
        <v>1.986</v>
      </c>
      <c r="AC25" s="5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2.75">
      <c r="A26" s="9" t="str">
        <f>"1300012N20"</f>
        <v>1300012N20</v>
      </c>
      <c r="B26" s="6" t="s">
        <v>2069</v>
      </c>
      <c r="C26" s="7" t="s">
        <v>2070</v>
      </c>
      <c r="D26" s="7" t="s">
        <v>2071</v>
      </c>
      <c r="E26" s="7" t="s">
        <v>2072</v>
      </c>
      <c r="F26" s="7">
        <v>2.13856517138872</v>
      </c>
      <c r="G26" s="7">
        <v>1.90627622227151</v>
      </c>
      <c r="H26" s="7">
        <v>0.78</v>
      </c>
      <c r="I26" s="7">
        <v>2.1502457040105</v>
      </c>
      <c r="J26" s="7">
        <v>0.96866588461583</v>
      </c>
      <c r="K26" s="7">
        <v>1.00593366981951</v>
      </c>
      <c r="L26" s="7">
        <v>0.383</v>
      </c>
      <c r="M26" s="7">
        <v>0.43656943882220905</v>
      </c>
      <c r="N26" s="7">
        <v>2.44626018821749</v>
      </c>
      <c r="O26" s="7">
        <v>4.18743534580606</v>
      </c>
      <c r="P26" s="7">
        <v>3.33133208220672</v>
      </c>
      <c r="Q26" s="7">
        <v>2.347</v>
      </c>
      <c r="R26" s="7">
        <v>1.84999975389708</v>
      </c>
      <c r="S26" s="7">
        <v>3.115</v>
      </c>
      <c r="T26" s="7">
        <v>2.53750667573196</v>
      </c>
      <c r="U26" s="7">
        <v>1.653</v>
      </c>
      <c r="V26" s="7">
        <v>1.955</v>
      </c>
      <c r="W26" s="7">
        <v>2.02145413004309</v>
      </c>
      <c r="X26" s="7">
        <v>2.784</v>
      </c>
      <c r="Y26" s="7">
        <v>1.758</v>
      </c>
      <c r="Z26" s="7">
        <v>1.47778570979571</v>
      </c>
      <c r="AA26" s="7">
        <v>2.10086128150064</v>
      </c>
      <c r="AB26" s="7">
        <v>1.583</v>
      </c>
      <c r="AC26" s="5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2.75">
      <c r="A27" s="9" t="str">
        <f>"1500012D09"</f>
        <v>1500012D09</v>
      </c>
      <c r="B27" s="6" t="s">
        <v>2073</v>
      </c>
      <c r="C27" s="7" t="s">
        <v>2074</v>
      </c>
      <c r="D27" s="7" t="s">
        <v>2075</v>
      </c>
      <c r="E27" s="7" t="s">
        <v>2076</v>
      </c>
      <c r="F27" s="7">
        <v>2.6749726924156</v>
      </c>
      <c r="G27" s="7">
        <v>2.3973503346876</v>
      </c>
      <c r="H27" s="7">
        <v>0.912</v>
      </c>
      <c r="I27" s="7">
        <v>2.63994657975331</v>
      </c>
      <c r="J27" s="7">
        <v>4.58385645347255</v>
      </c>
      <c r="K27" s="7">
        <v>5.58875898622701</v>
      </c>
      <c r="L27" s="7">
        <v>0.47300000000000003</v>
      </c>
      <c r="M27" s="7">
        <v>0.730437509829956</v>
      </c>
      <c r="N27" s="7">
        <v>2.21613412117812</v>
      </c>
      <c r="O27" s="7">
        <v>1.98489117486501</v>
      </c>
      <c r="P27" s="7">
        <v>2.68252064092024</v>
      </c>
      <c r="Q27" s="7">
        <v>3.39</v>
      </c>
      <c r="R27" s="7">
        <v>2.47886523342124</v>
      </c>
      <c r="S27" s="7">
        <v>2.099</v>
      </c>
      <c r="T27" s="7">
        <v>2.28418855466379</v>
      </c>
      <c r="U27" s="7">
        <v>2.159</v>
      </c>
      <c r="V27" s="7">
        <v>1.825</v>
      </c>
      <c r="W27" s="7">
        <v>2.10614010113832</v>
      </c>
      <c r="X27" s="7">
        <v>2.161</v>
      </c>
      <c r="Y27" s="7">
        <v>1.895</v>
      </c>
      <c r="Z27" s="7">
        <v>1.76083454339096</v>
      </c>
      <c r="AA27" s="7">
        <v>2.45567340904297</v>
      </c>
      <c r="AB27" s="7">
        <v>2.539</v>
      </c>
      <c r="AC27" s="5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2.75">
      <c r="A28" s="9" t="str">
        <f>"5830461H18"</f>
        <v>5830461H18</v>
      </c>
      <c r="B28" s="6" t="s">
        <v>2077</v>
      </c>
      <c r="C28" s="7" t="s">
        <v>2078</v>
      </c>
      <c r="D28" s="7" t="s">
        <v>2079</v>
      </c>
      <c r="E28" s="7" t="s">
        <v>2080</v>
      </c>
      <c r="F28" s="7">
        <v>1.56464208937643</v>
      </c>
      <c r="G28" s="7">
        <v>1.28107375377952</v>
      </c>
      <c r="H28" s="7">
        <v>1.161</v>
      </c>
      <c r="I28" s="7">
        <v>1.89335960713466</v>
      </c>
      <c r="J28" s="7">
        <v>1.93035936697736</v>
      </c>
      <c r="K28" s="7">
        <v>2.09868147174103</v>
      </c>
      <c r="L28" s="7">
        <v>1.072</v>
      </c>
      <c r="M28" s="7">
        <v>1.06058558960409</v>
      </c>
      <c r="N28" s="7">
        <v>4.52035885168676</v>
      </c>
      <c r="O28" s="7">
        <v>4.89151916986007</v>
      </c>
      <c r="P28" s="7">
        <v>6.24971667612985</v>
      </c>
      <c r="Q28" s="7">
        <v>3.445</v>
      </c>
      <c r="R28" s="7">
        <v>3.11594629521947</v>
      </c>
      <c r="S28" s="7">
        <v>1.85</v>
      </c>
      <c r="T28" s="7">
        <v>4.30868025834517</v>
      </c>
      <c r="U28" s="7">
        <v>1.774</v>
      </c>
      <c r="V28" s="7">
        <v>2.638</v>
      </c>
      <c r="W28" s="7">
        <v>3.11644373630439</v>
      </c>
      <c r="X28" s="7">
        <v>4.096</v>
      </c>
      <c r="Y28" s="7">
        <v>2.145</v>
      </c>
      <c r="Z28" s="7">
        <v>2.57967741051161</v>
      </c>
      <c r="AA28" s="7">
        <v>1.97387588848549</v>
      </c>
      <c r="AB28" s="7">
        <v>2.352</v>
      </c>
      <c r="AC28" s="5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2.75">
      <c r="A29" s="9" t="str">
        <f>"6330580M05"</f>
        <v>6330580M05</v>
      </c>
      <c r="B29" s="6" t="s">
        <v>2081</v>
      </c>
      <c r="C29" s="7" t="s">
        <v>2082</v>
      </c>
      <c r="D29" s="7" t="s">
        <v>2083</v>
      </c>
      <c r="E29" s="7" t="s">
        <v>2084</v>
      </c>
      <c r="F29" s="7">
        <v>1.5559188313691</v>
      </c>
      <c r="G29" s="7">
        <v>1.22549032997586</v>
      </c>
      <c r="H29" s="7">
        <v>0.377</v>
      </c>
      <c r="I29" s="7">
        <v>1.45443416781679</v>
      </c>
      <c r="J29" s="7">
        <v>1.06976571730324</v>
      </c>
      <c r="K29" s="7">
        <v>1.73916549631446</v>
      </c>
      <c r="L29" s="7">
        <v>0.184</v>
      </c>
      <c r="M29" s="7">
        <v>0.5792708066366711</v>
      </c>
      <c r="N29" s="7">
        <v>1.06245435214362</v>
      </c>
      <c r="O29" s="7">
        <v>1.14991682048136</v>
      </c>
      <c r="P29" s="7">
        <v>0.97268537292541</v>
      </c>
      <c r="Q29" s="7">
        <v>2.063</v>
      </c>
      <c r="R29" s="7">
        <v>1.6700038149834</v>
      </c>
      <c r="S29" s="7">
        <v>0.849</v>
      </c>
      <c r="T29" s="7">
        <v>0.8706213788565471</v>
      </c>
      <c r="U29" s="7">
        <v>0.961</v>
      </c>
      <c r="V29" s="7">
        <v>1.1</v>
      </c>
      <c r="W29" s="7">
        <v>0.862950045460373</v>
      </c>
      <c r="X29" s="7">
        <v>0.825</v>
      </c>
      <c r="Y29" s="7">
        <v>1.625</v>
      </c>
      <c r="Z29" s="7">
        <v>1.81821801990571</v>
      </c>
      <c r="AA29" s="7">
        <v>1.99628507548816</v>
      </c>
      <c r="AB29" s="7">
        <v>2.299</v>
      </c>
      <c r="AC29" s="5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2.75">
      <c r="A30" s="9" t="str">
        <f>"6430710G15"</f>
        <v>6430710G15</v>
      </c>
      <c r="B30" s="6" t="s">
        <v>2085</v>
      </c>
      <c r="C30" s="7" t="s">
        <v>2086</v>
      </c>
      <c r="D30" s="7" t="s">
        <v>2087</v>
      </c>
      <c r="E30" s="7" t="s">
        <v>2088</v>
      </c>
      <c r="F30" s="7">
        <v>3.47733941472946</v>
      </c>
      <c r="G30" s="7">
        <v>3.3221612057736</v>
      </c>
      <c r="H30" s="7">
        <v>1.907</v>
      </c>
      <c r="I30" s="7">
        <v>2.3984811709769</v>
      </c>
      <c r="J30" s="7">
        <v>2.18734219292171</v>
      </c>
      <c r="K30" s="7">
        <v>3.20521748961435</v>
      </c>
      <c r="L30" s="7">
        <v>0.605</v>
      </c>
      <c r="M30" s="7">
        <v>0.8912788820276121</v>
      </c>
      <c r="N30" s="7">
        <v>1.52883668863578</v>
      </c>
      <c r="O30" s="7">
        <v>1.8820917219769</v>
      </c>
      <c r="P30" s="7">
        <v>3.28682911809314</v>
      </c>
      <c r="Q30" s="7">
        <v>3.152</v>
      </c>
      <c r="R30" s="7">
        <v>2.86574447141829</v>
      </c>
      <c r="S30" s="7">
        <v>1.738</v>
      </c>
      <c r="T30" s="7">
        <v>1.25708309600583</v>
      </c>
      <c r="U30" s="7">
        <v>1.799</v>
      </c>
      <c r="V30" s="7">
        <v>1.858</v>
      </c>
      <c r="W30" s="7">
        <v>2.33055792454067</v>
      </c>
      <c r="X30" s="7">
        <v>1.474</v>
      </c>
      <c r="Y30" s="7">
        <v>1.603</v>
      </c>
      <c r="Z30" s="7">
        <v>2.08579265758687</v>
      </c>
      <c r="AA30" s="7">
        <v>1.53191692259943</v>
      </c>
      <c r="AB30" s="7">
        <v>2.769</v>
      </c>
      <c r="AC30" s="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2.75">
      <c r="A31" s="9" t="str">
        <f>"1810036J22"</f>
        <v>1810036J22</v>
      </c>
      <c r="B31" s="6" t="s">
        <v>2089</v>
      </c>
      <c r="C31" s="7" t="s">
        <v>1840</v>
      </c>
      <c r="D31" s="7" t="s">
        <v>1841</v>
      </c>
      <c r="E31" s="7" t="s">
        <v>1842</v>
      </c>
      <c r="F31" s="7">
        <v>3.19866694258125</v>
      </c>
      <c r="G31" s="7">
        <v>3.03919864842434</v>
      </c>
      <c r="H31" s="7">
        <v>1.291</v>
      </c>
      <c r="I31" s="7">
        <v>2.98371509006739</v>
      </c>
      <c r="J31" s="7">
        <v>3.77904202183286</v>
      </c>
      <c r="K31" s="7">
        <v>5.08895338312948</v>
      </c>
      <c r="L31" s="7">
        <v>0.78</v>
      </c>
      <c r="M31" s="7">
        <v>1.36775633049285</v>
      </c>
      <c r="N31" s="7">
        <v>4.70776123090271</v>
      </c>
      <c r="O31" s="7">
        <v>8.06993971837723</v>
      </c>
      <c r="P31" s="7">
        <v>9.14033672253791</v>
      </c>
      <c r="Q31" s="7">
        <v>3.309</v>
      </c>
      <c r="R31" s="7">
        <v>3.51850982664883</v>
      </c>
      <c r="S31" s="7">
        <v>2.266</v>
      </c>
      <c r="T31" s="7">
        <v>2.32680662843602</v>
      </c>
      <c r="U31" s="7">
        <v>3.542</v>
      </c>
      <c r="V31" s="7">
        <v>5.045</v>
      </c>
      <c r="W31" s="7">
        <v>5.5528591247141</v>
      </c>
      <c r="X31" s="7">
        <v>5.064</v>
      </c>
      <c r="Y31" s="7">
        <v>1.639</v>
      </c>
      <c r="Z31" s="7">
        <v>1.92202408416274</v>
      </c>
      <c r="AA31" s="7">
        <v>2.63121204056391</v>
      </c>
      <c r="AB31" s="7">
        <v>1.485</v>
      </c>
      <c r="AC31" s="5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2.75">
      <c r="A32" s="9" t="str">
        <f>"2210410A21"</f>
        <v>2210410A21</v>
      </c>
      <c r="B32" s="6" t="s">
        <v>1843</v>
      </c>
      <c r="C32" s="7" t="s">
        <v>1844</v>
      </c>
      <c r="D32" s="7" t="s">
        <v>1845</v>
      </c>
      <c r="E32" s="7" t="s">
        <v>1846</v>
      </c>
      <c r="F32" s="7">
        <v>1.81784744294836</v>
      </c>
      <c r="G32" s="7">
        <v>4.49469767585734</v>
      </c>
      <c r="H32" s="7">
        <v>1.257</v>
      </c>
      <c r="I32" s="7">
        <v>2.52109444708455</v>
      </c>
      <c r="J32" s="7">
        <v>5.16704809917184</v>
      </c>
      <c r="K32" s="7">
        <v>4.09033696150448</v>
      </c>
      <c r="L32" s="7">
        <v>0.889</v>
      </c>
      <c r="M32" s="7">
        <v>0.8271841998736591</v>
      </c>
      <c r="N32" s="7">
        <v>2.68888819748033</v>
      </c>
      <c r="O32" s="7">
        <v>5.03117489541502</v>
      </c>
      <c r="P32" s="7">
        <v>4.56368350960247</v>
      </c>
      <c r="Q32" s="7">
        <v>2.013</v>
      </c>
      <c r="R32" s="7">
        <v>2.03447691950572</v>
      </c>
      <c r="S32" s="7">
        <v>5.063</v>
      </c>
      <c r="T32" s="7">
        <v>1.69132029971994</v>
      </c>
      <c r="U32" s="7">
        <v>2.242</v>
      </c>
      <c r="V32" s="7">
        <v>3.528</v>
      </c>
      <c r="W32" s="7">
        <v>4.24700145042568</v>
      </c>
      <c r="X32" s="7">
        <v>5.022</v>
      </c>
      <c r="Y32" s="7">
        <v>1.854</v>
      </c>
      <c r="Z32" s="7">
        <v>2.15155799022176</v>
      </c>
      <c r="AA32" s="7">
        <v>2.07409475258078</v>
      </c>
      <c r="AB32" s="7">
        <v>4.936</v>
      </c>
      <c r="AC32" s="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2.75">
      <c r="A33" s="9" t="str">
        <f>"C330006L04"</f>
        <v>C330006L04</v>
      </c>
      <c r="B33" s="6" t="s">
        <v>1847</v>
      </c>
      <c r="C33" s="7" t="s">
        <v>1848</v>
      </c>
      <c r="D33" s="7" t="s">
        <v>1849</v>
      </c>
      <c r="E33" s="7" t="s">
        <v>1850</v>
      </c>
      <c r="F33" s="7">
        <v>2.32642998650937</v>
      </c>
      <c r="G33" s="7">
        <v>1.45581999329611</v>
      </c>
      <c r="H33" s="7">
        <v>0.848</v>
      </c>
      <c r="I33" s="7">
        <v>2.3330372751403</v>
      </c>
      <c r="J33" s="7">
        <v>1.88304663739458</v>
      </c>
      <c r="K33" s="7">
        <v>1.70665690148262</v>
      </c>
      <c r="L33" s="7">
        <v>0.639</v>
      </c>
      <c r="M33" s="7">
        <v>0.67722683030592</v>
      </c>
      <c r="N33" s="7">
        <v>5.2664004866912</v>
      </c>
      <c r="O33" s="7">
        <v>7.30322301531751</v>
      </c>
      <c r="P33" s="7">
        <v>11.4753897667833</v>
      </c>
      <c r="Q33" s="7">
        <v>4.458</v>
      </c>
      <c r="R33" s="7">
        <v>3.30415781640723</v>
      </c>
      <c r="S33" s="7">
        <v>2.794</v>
      </c>
      <c r="T33" s="7">
        <v>3.76732089726272</v>
      </c>
      <c r="U33" s="7">
        <v>1.956</v>
      </c>
      <c r="V33" s="7">
        <v>3.016</v>
      </c>
      <c r="W33" s="7">
        <v>3.26125674687723</v>
      </c>
      <c r="X33" s="7">
        <v>5.342</v>
      </c>
      <c r="Y33" s="7">
        <v>1.895</v>
      </c>
      <c r="Z33" s="7">
        <v>1.94974868517549</v>
      </c>
      <c r="AA33" s="7">
        <v>2.05542043007855</v>
      </c>
      <c r="AB33" s="7">
        <v>2.137</v>
      </c>
      <c r="AC33" s="5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2.75">
      <c r="A34" s="9" t="str">
        <f>"2410015H04"</f>
        <v>2410015H04</v>
      </c>
      <c r="B34" s="6" t="s">
        <v>1851</v>
      </c>
      <c r="C34" s="7" t="s">
        <v>1852</v>
      </c>
      <c r="D34" s="7" t="s">
        <v>1853</v>
      </c>
      <c r="E34" s="7" t="s">
        <v>1854</v>
      </c>
      <c r="F34" s="7">
        <v>1.17016216713658</v>
      </c>
      <c r="G34" s="7">
        <v>0.5578835920041381</v>
      </c>
      <c r="H34" s="7">
        <v>2.058</v>
      </c>
      <c r="I34" s="7">
        <v>0.903802768364041</v>
      </c>
      <c r="J34" s="7">
        <v>1.30931753761183</v>
      </c>
      <c r="K34" s="7">
        <v>1.09387911639069</v>
      </c>
      <c r="L34" s="7">
        <v>0.604</v>
      </c>
      <c r="M34" s="7">
        <v>0.714716172697854</v>
      </c>
      <c r="N34" s="7">
        <v>0.737599944022792</v>
      </c>
      <c r="O34" s="7">
        <v>0.9100522897895871</v>
      </c>
      <c r="P34" s="7">
        <v>0.8743413664839831</v>
      </c>
      <c r="Q34" s="7">
        <v>1.569</v>
      </c>
      <c r="R34" s="7">
        <v>1.4773110671007</v>
      </c>
      <c r="S34" s="7">
        <v>1.197</v>
      </c>
      <c r="T34" s="7">
        <v>1.14408891486172</v>
      </c>
      <c r="U34" s="7">
        <v>1.173</v>
      </c>
      <c r="V34" s="7">
        <v>0.644</v>
      </c>
      <c r="W34" s="7">
        <v>1.07805241204225</v>
      </c>
      <c r="X34" s="7">
        <v>1.189</v>
      </c>
      <c r="Y34" s="7">
        <v>1.821</v>
      </c>
      <c r="Z34" s="7">
        <v>1.15153807927362</v>
      </c>
      <c r="AA34" s="7">
        <v>1.59603209652374</v>
      </c>
      <c r="AB34" s="7">
        <v>1.635</v>
      </c>
      <c r="AC34" s="5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2.75">
      <c r="A35" s="9" t="str">
        <f>"2410064E05"</f>
        <v>2410064E05</v>
      </c>
      <c r="B35" s="6" t="s">
        <v>1855</v>
      </c>
      <c r="C35" s="7" t="s">
        <v>1856</v>
      </c>
      <c r="D35" s="7" t="s">
        <v>1857</v>
      </c>
      <c r="E35" s="7" t="s">
        <v>1858</v>
      </c>
      <c r="F35" s="7">
        <v>1.18071889643453</v>
      </c>
      <c r="G35" s="7">
        <v>0.843385202031213</v>
      </c>
      <c r="H35" s="7">
        <v>0.964</v>
      </c>
      <c r="I35" s="7">
        <v>0.8703285917579661</v>
      </c>
      <c r="J35" s="7">
        <v>0.9592033386992741</v>
      </c>
      <c r="K35" s="7">
        <v>1.08122424841816</v>
      </c>
      <c r="L35" s="7">
        <v>0.391</v>
      </c>
      <c r="M35" s="7">
        <v>0.42931343706893105</v>
      </c>
      <c r="N35" s="7">
        <v>1.00168194712094</v>
      </c>
      <c r="O35" s="7">
        <v>0.997695372587384</v>
      </c>
      <c r="P35" s="7">
        <v>1.09993417129138</v>
      </c>
      <c r="Q35" s="7">
        <v>0.916</v>
      </c>
      <c r="R35" s="7">
        <v>1.36677414195869</v>
      </c>
      <c r="S35" s="7">
        <v>0.964</v>
      </c>
      <c r="T35" s="7">
        <v>0.9784820465763631</v>
      </c>
      <c r="U35" s="7">
        <v>1.064</v>
      </c>
      <c r="V35" s="7">
        <v>1.097</v>
      </c>
      <c r="W35" s="7">
        <v>0.90613989071894</v>
      </c>
      <c r="X35" s="7">
        <v>1.2510000000000001</v>
      </c>
      <c r="Y35" s="7">
        <v>1.298</v>
      </c>
      <c r="Z35" s="7">
        <v>1.13993243233805</v>
      </c>
      <c r="AA35" s="7">
        <v>1.02895516987276</v>
      </c>
      <c r="AB35" s="7">
        <v>1.313</v>
      </c>
      <c r="AC35" s="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2.75">
      <c r="A36" s="9" t="str">
        <f>"2510038J24"</f>
        <v>2510038J24</v>
      </c>
      <c r="B36" s="6" t="s">
        <v>1859</v>
      </c>
      <c r="C36" s="7" t="s">
        <v>1860</v>
      </c>
      <c r="D36" s="7" t="s">
        <v>1861</v>
      </c>
      <c r="E36" s="7" t="s">
        <v>1862</v>
      </c>
      <c r="F36" s="7">
        <v>2.71393067397442</v>
      </c>
      <c r="G36" s="7">
        <v>2.77681092612741</v>
      </c>
      <c r="H36" s="7">
        <v>2.266</v>
      </c>
      <c r="I36" s="7">
        <v>2.15062181835439</v>
      </c>
      <c r="J36" s="7">
        <v>4.52807723543811</v>
      </c>
      <c r="K36" s="7">
        <v>6.36342441671412</v>
      </c>
      <c r="L36" s="7">
        <v>0.40700000000000003</v>
      </c>
      <c r="M36" s="7">
        <v>0.5647588031301151</v>
      </c>
      <c r="N36" s="7">
        <v>2.57909471020158</v>
      </c>
      <c r="O36" s="7">
        <v>2.51729801247993</v>
      </c>
      <c r="P36" s="7">
        <v>2.98892460845117</v>
      </c>
      <c r="Q36" s="7">
        <v>3.03</v>
      </c>
      <c r="R36" s="7">
        <v>2.51098069140169</v>
      </c>
      <c r="S36" s="7">
        <v>1.339</v>
      </c>
      <c r="T36" s="7">
        <v>1.81111753959858</v>
      </c>
      <c r="U36" s="7">
        <v>1.617</v>
      </c>
      <c r="V36" s="7">
        <v>1.988</v>
      </c>
      <c r="W36" s="7">
        <v>2.005363795535</v>
      </c>
      <c r="X36" s="7">
        <v>1.662</v>
      </c>
      <c r="Y36" s="7">
        <v>1.685</v>
      </c>
      <c r="Z36" s="7">
        <v>1.7885591444037001</v>
      </c>
      <c r="AA36" s="7">
        <v>1.51884489684787</v>
      </c>
      <c r="AB36" s="7">
        <v>1.452</v>
      </c>
      <c r="AC36" s="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2.75">
      <c r="A37" s="9" t="str">
        <f>"2610017M01"</f>
        <v>2610017M01</v>
      </c>
      <c r="B37" s="6" t="s">
        <v>1863</v>
      </c>
      <c r="C37" s="7" t="s">
        <v>1864</v>
      </c>
      <c r="D37" s="7" t="s">
        <v>1865</v>
      </c>
      <c r="E37" s="7" t="s">
        <v>1866</v>
      </c>
      <c r="F37" s="7">
        <v>0.8519365214069261</v>
      </c>
      <c r="G37" s="7">
        <v>0.916127538142891</v>
      </c>
      <c r="H37" s="7">
        <v>0.72</v>
      </c>
      <c r="I37" s="7">
        <v>0.68753702062816</v>
      </c>
      <c r="J37" s="7">
        <v>2.14351566446608</v>
      </c>
      <c r="K37" s="7">
        <v>2.21651787728195</v>
      </c>
      <c r="L37" s="7">
        <v>0.159</v>
      </c>
      <c r="M37" s="7">
        <v>1.48506169217084</v>
      </c>
      <c r="N37" s="7">
        <v>0.8658667402581041</v>
      </c>
      <c r="O37" s="7">
        <v>1.02297528943286</v>
      </c>
      <c r="P37" s="7">
        <v>1.20104810857417</v>
      </c>
      <c r="Q37" s="7">
        <v>1.504</v>
      </c>
      <c r="R37" s="7">
        <v>1.46013303143674</v>
      </c>
      <c r="S37" s="7">
        <v>1.027</v>
      </c>
      <c r="T37" s="7">
        <v>0.849796310872664</v>
      </c>
      <c r="U37" s="7">
        <v>1.377</v>
      </c>
      <c r="V37" s="7">
        <v>0.935</v>
      </c>
      <c r="W37" s="7">
        <v>1.00691619632226</v>
      </c>
      <c r="X37" s="7">
        <v>1.963</v>
      </c>
      <c r="Y37" s="7">
        <v>1.445</v>
      </c>
      <c r="Z37" s="7">
        <v>1.40041473022525</v>
      </c>
      <c r="AA37" s="7">
        <v>1.1254391694676</v>
      </c>
      <c r="AB37" s="7">
        <v>2.839</v>
      </c>
      <c r="AC37" s="5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2.75">
      <c r="A38" s="9" t="str">
        <f>"2610037B10"</f>
        <v>2610037B10</v>
      </c>
      <c r="B38" s="6" t="s">
        <v>1867</v>
      </c>
      <c r="C38" s="7" t="s">
        <v>1868</v>
      </c>
      <c r="D38" s="7" t="s">
        <v>1869</v>
      </c>
      <c r="E38" s="7" t="s">
        <v>1870</v>
      </c>
      <c r="F38" s="7">
        <v>1.64137718998908</v>
      </c>
      <c r="G38" s="7">
        <v>1.99430465761607</v>
      </c>
      <c r="H38" s="7">
        <v>1.402</v>
      </c>
      <c r="I38" s="7">
        <v>1.09073159727662</v>
      </c>
      <c r="J38" s="7">
        <v>3.74318395309644</v>
      </c>
      <c r="K38" s="7">
        <v>3.37490227492993</v>
      </c>
      <c r="L38" s="7">
        <v>0.765</v>
      </c>
      <c r="M38" s="7">
        <v>0.591364142892133</v>
      </c>
      <c r="N38" s="7">
        <v>1.75249932679582</v>
      </c>
      <c r="O38" s="7">
        <v>2.17083148643098</v>
      </c>
      <c r="P38" s="7">
        <v>1.46332207065081</v>
      </c>
      <c r="Q38" s="7">
        <v>1.303</v>
      </c>
      <c r="R38" s="7">
        <v>1.38395217762265</v>
      </c>
      <c r="S38" s="7">
        <v>6.657</v>
      </c>
      <c r="T38" s="7">
        <v>1.62230206747389</v>
      </c>
      <c r="U38" s="7">
        <v>2.995</v>
      </c>
      <c r="V38" s="7">
        <v>1.668</v>
      </c>
      <c r="W38" s="7">
        <v>2.33225164396258</v>
      </c>
      <c r="X38" s="7">
        <v>2.244</v>
      </c>
      <c r="Y38" s="7">
        <v>1.822</v>
      </c>
      <c r="Z38" s="7">
        <v>1.31659616902392</v>
      </c>
      <c r="AA38" s="7">
        <v>1.60785916744182</v>
      </c>
      <c r="AB38" s="7">
        <v>6.085</v>
      </c>
      <c r="AC38" s="5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ht="12.75">
      <c r="A39" s="9" t="str">
        <f>"2610100O16"</f>
        <v>2610100O16</v>
      </c>
      <c r="B39" s="6" t="s">
        <v>1768</v>
      </c>
      <c r="C39" s="7" t="s">
        <v>1769</v>
      </c>
      <c r="D39" s="7" t="s">
        <v>1770</v>
      </c>
      <c r="E39" s="7" t="s">
        <v>1771</v>
      </c>
      <c r="F39" s="7">
        <v>1.19771369219473</v>
      </c>
      <c r="G39" s="7">
        <v>1.14908132250496</v>
      </c>
      <c r="H39" s="7">
        <v>0.856</v>
      </c>
      <c r="I39" s="7">
        <v>1.36529506831522</v>
      </c>
      <c r="J39" s="7">
        <v>1.7455907072383001</v>
      </c>
      <c r="K39" s="7">
        <v>1.07499776900785</v>
      </c>
      <c r="L39" s="7">
        <v>0.266</v>
      </c>
      <c r="M39" s="7">
        <v>0.5163854581082641</v>
      </c>
      <c r="N39" s="7">
        <v>1.4298058565295</v>
      </c>
      <c r="O39" s="7">
        <v>1.17289929371355</v>
      </c>
      <c r="P39" s="7">
        <v>1.2214321999696</v>
      </c>
      <c r="Q39" s="7">
        <v>1.841</v>
      </c>
      <c r="R39" s="7">
        <v>1.47656419598488</v>
      </c>
      <c r="S39" s="7">
        <v>2.546</v>
      </c>
      <c r="T39" s="7">
        <v>1.29162374911997</v>
      </c>
      <c r="U39" s="7">
        <v>1.703</v>
      </c>
      <c r="V39" s="7">
        <v>1.283</v>
      </c>
      <c r="W39" s="7">
        <v>1.15342292631701</v>
      </c>
      <c r="X39" s="7">
        <v>0.673</v>
      </c>
      <c r="Y39" s="7">
        <v>2.581</v>
      </c>
      <c r="Z39" s="7">
        <v>1.38751956696351</v>
      </c>
      <c r="AA39" s="7">
        <v>1.5512137225184</v>
      </c>
      <c r="AB39" s="7">
        <v>3.721</v>
      </c>
      <c r="AC39" s="5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ht="12.75">
      <c r="A40" s="9" t="str">
        <f>"2610528C18"</f>
        <v>2610528C18</v>
      </c>
      <c r="B40" s="6" t="s">
        <v>1772</v>
      </c>
      <c r="C40" s="7" t="s">
        <v>1773</v>
      </c>
      <c r="D40" s="7" t="s">
        <v>1774</v>
      </c>
      <c r="E40" s="7" t="s">
        <v>1775</v>
      </c>
      <c r="F40" s="7">
        <v>2.29503595661111</v>
      </c>
      <c r="G40" s="7">
        <v>2.58539858517701</v>
      </c>
      <c r="H40" s="7">
        <v>1.286</v>
      </c>
      <c r="I40" s="7">
        <v>2.20365394084266</v>
      </c>
      <c r="J40" s="7">
        <v>3.32483981783819</v>
      </c>
      <c r="K40" s="7">
        <v>4.04422710120123</v>
      </c>
      <c r="L40" s="7">
        <v>0.658</v>
      </c>
      <c r="M40" s="7">
        <v>0.660296159548272</v>
      </c>
      <c r="N40" s="7">
        <v>2.62314051140727</v>
      </c>
      <c r="O40" s="7">
        <v>4.21768487828146</v>
      </c>
      <c r="P40" s="7">
        <v>4.33040179288892</v>
      </c>
      <c r="Q40" s="7">
        <v>3.2520000000000002</v>
      </c>
      <c r="R40" s="7">
        <v>2.68350791915713</v>
      </c>
      <c r="S40" s="7">
        <v>3.799</v>
      </c>
      <c r="T40" s="7">
        <v>3.21018244032809</v>
      </c>
      <c r="U40" s="7">
        <v>2.431</v>
      </c>
      <c r="V40" s="7">
        <v>2.388</v>
      </c>
      <c r="W40" s="7">
        <v>2.52025449979398</v>
      </c>
      <c r="X40" s="7">
        <v>2.171</v>
      </c>
      <c r="Y40" s="7">
        <v>1.61</v>
      </c>
      <c r="Z40" s="7">
        <v>1.27081833944474</v>
      </c>
      <c r="AA40" s="7">
        <v>2.94992047793526</v>
      </c>
      <c r="AB40" s="7">
        <v>1.419</v>
      </c>
      <c r="AC40" s="5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ht="12.75">
      <c r="A41" s="9" t="str">
        <f>"2700008D04"</f>
        <v>2700008D04</v>
      </c>
      <c r="B41" s="6" t="s">
        <v>1776</v>
      </c>
      <c r="C41" s="7" t="s">
        <v>1777</v>
      </c>
      <c r="D41" s="7" t="s">
        <v>1778</v>
      </c>
      <c r="E41" s="7" t="s">
        <v>1779</v>
      </c>
      <c r="F41" s="7">
        <v>0.698346858951273</v>
      </c>
      <c r="G41" s="7">
        <v>0.851952336677616</v>
      </c>
      <c r="H41" s="7">
        <v>0.324</v>
      </c>
      <c r="I41" s="7">
        <v>0.6439077567370951</v>
      </c>
      <c r="J41" s="7">
        <v>0.507989307099304</v>
      </c>
      <c r="K41" s="7">
        <v>0.7897670250952911</v>
      </c>
      <c r="L41" s="7">
        <v>0.35</v>
      </c>
      <c r="M41" s="7">
        <v>0.356753419536154</v>
      </c>
      <c r="N41" s="7">
        <v>1.87438254282827</v>
      </c>
      <c r="O41" s="7">
        <v>1.79789289970651</v>
      </c>
      <c r="P41" s="7">
        <v>2.10837380923593</v>
      </c>
      <c r="Q41" s="7">
        <v>1.47</v>
      </c>
      <c r="R41" s="7">
        <v>1.19648752755072</v>
      </c>
      <c r="S41" s="7">
        <v>1.14</v>
      </c>
      <c r="T41" s="7">
        <v>1.07706087349739</v>
      </c>
      <c r="U41" s="7">
        <v>1.179</v>
      </c>
      <c r="V41" s="7">
        <v>1.143</v>
      </c>
      <c r="W41" s="7">
        <v>1.17798185793462</v>
      </c>
      <c r="X41" s="7">
        <v>1.198</v>
      </c>
      <c r="Y41" s="7">
        <v>1.354</v>
      </c>
      <c r="Z41" s="7">
        <v>1.03419209359176</v>
      </c>
      <c r="AA41" s="7">
        <v>1.21320848522807</v>
      </c>
      <c r="AB41" s="7">
        <v>1.101</v>
      </c>
      <c r="AC41" s="5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ht="12.75">
      <c r="A42" s="9" t="str">
        <f>"2310011F14"</f>
        <v>2310011F14</v>
      </c>
      <c r="B42" s="6" t="s">
        <v>2029</v>
      </c>
      <c r="C42" s="7" t="s">
        <v>2030</v>
      </c>
      <c r="D42" s="7" t="s">
        <v>2031</v>
      </c>
      <c r="E42" s="7" t="s">
        <v>2032</v>
      </c>
      <c r="F42" s="7">
        <v>3.68920242612487</v>
      </c>
      <c r="G42" s="7">
        <v>2.87215127541128</v>
      </c>
      <c r="H42" s="7">
        <v>2.233</v>
      </c>
      <c r="I42" s="7">
        <v>3.27144256314209</v>
      </c>
      <c r="J42" s="7">
        <v>5.39813343102878</v>
      </c>
      <c r="K42" s="7">
        <v>7.26575967384528</v>
      </c>
      <c r="L42" s="7">
        <v>0.918</v>
      </c>
      <c r="M42" s="7">
        <v>1.42459501089352</v>
      </c>
      <c r="N42" s="7">
        <v>3.75567234823284</v>
      </c>
      <c r="O42" s="7">
        <v>4.48288197571034</v>
      </c>
      <c r="P42" s="7">
        <v>5.39199583897169</v>
      </c>
      <c r="Q42" s="7">
        <v>3.31</v>
      </c>
      <c r="R42" s="7">
        <v>3.23992690044633</v>
      </c>
      <c r="S42" s="7">
        <v>2.372</v>
      </c>
      <c r="T42" s="7">
        <v>2.84947267021317</v>
      </c>
      <c r="U42" s="7">
        <v>2.444</v>
      </c>
      <c r="V42" s="7">
        <v>3.758</v>
      </c>
      <c r="W42" s="7">
        <v>4.37487726677948</v>
      </c>
      <c r="X42" s="7">
        <v>2.567</v>
      </c>
      <c r="Y42" s="7">
        <v>1.7610000000000001</v>
      </c>
      <c r="Z42" s="7">
        <v>1.84594262091846</v>
      </c>
      <c r="AA42" s="7">
        <v>2.4805725057126</v>
      </c>
      <c r="AB42" s="7">
        <v>1.935</v>
      </c>
      <c r="AC42" s="5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ht="12.75">
      <c r="A43" s="9" t="str">
        <f>"3110037E15"</f>
        <v>3110037E15</v>
      </c>
      <c r="B43" s="6" t="s">
        <v>2033</v>
      </c>
      <c r="C43" s="7" t="s">
        <v>2034</v>
      </c>
      <c r="D43" s="7" t="s">
        <v>2035</v>
      </c>
      <c r="E43" s="7" t="s">
        <v>2036</v>
      </c>
      <c r="F43" s="7">
        <v>1.037462283936</v>
      </c>
      <c r="G43" s="7">
        <v>0.8489401927561241</v>
      </c>
      <c r="H43" s="7">
        <v>0.6960000000000001</v>
      </c>
      <c r="I43" s="7">
        <v>0.6213408961037851</v>
      </c>
      <c r="J43" s="7">
        <v>0.9422703617959641</v>
      </c>
      <c r="K43" s="7">
        <v>2.59212786923991</v>
      </c>
      <c r="L43" s="7">
        <v>0.404</v>
      </c>
      <c r="M43" s="7">
        <v>0.575642805760032</v>
      </c>
      <c r="N43" s="7">
        <v>1.19637329623404</v>
      </c>
      <c r="O43" s="7">
        <v>1.22709948072339</v>
      </c>
      <c r="P43" s="7">
        <v>1.68223797716825</v>
      </c>
      <c r="Q43" s="7">
        <v>1.304</v>
      </c>
      <c r="R43" s="7">
        <v>1.18229697635005</v>
      </c>
      <c r="S43" s="7">
        <v>1.094</v>
      </c>
      <c r="T43" s="7">
        <v>0.92462200576371</v>
      </c>
      <c r="U43" s="7">
        <v>1.457</v>
      </c>
      <c r="V43" s="7">
        <v>1.217</v>
      </c>
      <c r="W43" s="7">
        <v>1.04671860273702</v>
      </c>
      <c r="X43" s="7">
        <v>0.833</v>
      </c>
      <c r="Y43" s="7">
        <v>1.434</v>
      </c>
      <c r="Z43" s="7">
        <v>1.10576024969443</v>
      </c>
      <c r="AA43" s="7">
        <v>1.54249903868402</v>
      </c>
      <c r="AB43" s="7">
        <v>1.568</v>
      </c>
      <c r="AC43" s="5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ht="12.75">
      <c r="A44" s="9" t="str">
        <f>"0610007B10"</f>
        <v>0610007B10</v>
      </c>
      <c r="B44" s="6" t="s">
        <v>2037</v>
      </c>
      <c r="C44" s="7" t="s">
        <v>2038</v>
      </c>
      <c r="D44" s="7" t="s">
        <v>2039</v>
      </c>
      <c r="E44" s="7" t="s">
        <v>2040</v>
      </c>
      <c r="F44" s="7">
        <v>1.15602469800287</v>
      </c>
      <c r="G44" s="7">
        <v>0.8042979086732921</v>
      </c>
      <c r="H44" s="7">
        <v>0.914</v>
      </c>
      <c r="I44" s="7">
        <v>0.648421128863757</v>
      </c>
      <c r="J44" s="7">
        <v>1.34816377874296</v>
      </c>
      <c r="K44" s="7">
        <v>1.2819282569075099</v>
      </c>
      <c r="L44" s="7">
        <v>0.93</v>
      </c>
      <c r="M44" s="7">
        <v>1.07993492761283</v>
      </c>
      <c r="N44" s="7">
        <v>0.97220237151956</v>
      </c>
      <c r="O44" s="7">
        <v>0.815873723765924</v>
      </c>
      <c r="P44" s="7">
        <v>2.36203366137233</v>
      </c>
      <c r="Q44" s="7">
        <v>1.492</v>
      </c>
      <c r="R44" s="7">
        <v>1.13300348270564</v>
      </c>
      <c r="S44" s="7">
        <v>1.199</v>
      </c>
      <c r="T44" s="7">
        <v>0.8621861931036421</v>
      </c>
      <c r="U44" s="7">
        <v>1.585</v>
      </c>
      <c r="V44" s="7">
        <v>1.35</v>
      </c>
      <c r="W44" s="7">
        <v>0.734227369395627</v>
      </c>
      <c r="X44" s="7">
        <v>0.93</v>
      </c>
      <c r="Y44" s="7">
        <v>1.342</v>
      </c>
      <c r="Z44" s="7">
        <v>1.3778481945172</v>
      </c>
      <c r="AA44" s="7">
        <v>2.56211704730566</v>
      </c>
      <c r="AB44" s="7">
        <v>1.657</v>
      </c>
      <c r="AC44" s="5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ht="12.75">
      <c r="A45" s="9" t="str">
        <f>"2610016H24"</f>
        <v>2610016H24</v>
      </c>
      <c r="B45" s="6" t="s">
        <v>2041</v>
      </c>
      <c r="C45" s="7" t="s">
        <v>2042</v>
      </c>
      <c r="D45" s="7" t="s">
        <v>2043</v>
      </c>
      <c r="E45" s="7" t="s">
        <v>2044</v>
      </c>
      <c r="F45" s="7">
        <v>0.98236258260027</v>
      </c>
      <c r="G45" s="7">
        <v>1.80625865599988</v>
      </c>
      <c r="H45" s="7">
        <v>3.251</v>
      </c>
      <c r="I45" s="7">
        <v>1.63196013813216</v>
      </c>
      <c r="J45" s="7">
        <v>6.77866907738101</v>
      </c>
      <c r="K45" s="7">
        <v>9.35272401445346</v>
      </c>
      <c r="L45" s="7">
        <v>0.643</v>
      </c>
      <c r="M45" s="7">
        <v>0.8211375317459281</v>
      </c>
      <c r="N45" s="7">
        <v>1.0767093531421</v>
      </c>
      <c r="O45" s="7">
        <v>2.06537903746683</v>
      </c>
      <c r="P45" s="7">
        <v>1.99652125819894</v>
      </c>
      <c r="Q45" s="7">
        <v>2.397</v>
      </c>
      <c r="R45" s="7">
        <v>1.94709299895426</v>
      </c>
      <c r="S45" s="7">
        <v>4.138</v>
      </c>
      <c r="T45" s="7">
        <v>1.24212991721095</v>
      </c>
      <c r="U45" s="7">
        <v>2.126</v>
      </c>
      <c r="V45" s="7">
        <v>2.059</v>
      </c>
      <c r="W45" s="7">
        <v>3.13084035139058</v>
      </c>
      <c r="X45" s="7">
        <v>1.388</v>
      </c>
      <c r="Y45" s="7">
        <v>1.684</v>
      </c>
      <c r="Z45" s="7">
        <v>1.30434576392527</v>
      </c>
      <c r="AA45" s="7">
        <v>1.85000288255404</v>
      </c>
      <c r="AB45" s="7">
        <v>4.714</v>
      </c>
      <c r="AC45" s="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ht="12.75">
      <c r="A46" s="9" t="str">
        <f>"1300014J11"</f>
        <v>1300014J11</v>
      </c>
      <c r="B46" s="6" t="s">
        <v>2045</v>
      </c>
      <c r="C46" s="7" t="s">
        <v>2046</v>
      </c>
      <c r="D46" s="7" t="s">
        <v>2047</v>
      </c>
      <c r="E46" s="7" t="s">
        <v>2048</v>
      </c>
      <c r="F46" s="7">
        <v>1.53978874726158</v>
      </c>
      <c r="G46" s="7">
        <v>0.900054560093918</v>
      </c>
      <c r="H46" s="7">
        <v>0.42</v>
      </c>
      <c r="I46" s="7">
        <v>0.12524607651486702</v>
      </c>
      <c r="J46" s="7">
        <v>0.8117868338939861</v>
      </c>
      <c r="K46" s="7">
        <v>0.871684785315583</v>
      </c>
      <c r="L46" s="7">
        <v>1.065</v>
      </c>
      <c r="M46" s="7">
        <v>1.04123625159535</v>
      </c>
      <c r="N46" s="7">
        <v>0.86722368897414</v>
      </c>
      <c r="O46" s="7">
        <v>0.6777232423236781</v>
      </c>
      <c r="P46" s="7">
        <v>0.68863412768076</v>
      </c>
      <c r="Q46" s="7">
        <v>1.551</v>
      </c>
      <c r="R46" s="7">
        <v>1.37723033758023</v>
      </c>
      <c r="S46" s="7">
        <v>1.103</v>
      </c>
      <c r="T46" s="7">
        <v>0.7523565583418711</v>
      </c>
      <c r="U46" s="7">
        <v>1.026</v>
      </c>
      <c r="V46" s="7">
        <v>1.086</v>
      </c>
      <c r="W46" s="7">
        <v>0.8426254123975181</v>
      </c>
      <c r="X46" s="7">
        <v>0.38</v>
      </c>
      <c r="Y46" s="7">
        <v>1.415</v>
      </c>
      <c r="Z46" s="7">
        <v>0.904595702811245</v>
      </c>
      <c r="AA46" s="7">
        <v>1.6607697478648</v>
      </c>
      <c r="AB46" s="7">
        <v>2.025</v>
      </c>
      <c r="AC46" s="5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ht="12.75">
      <c r="A47" s="9" t="str">
        <f>"1700008H16"</f>
        <v>1700008H16</v>
      </c>
      <c r="B47" s="6" t="s">
        <v>2049</v>
      </c>
      <c r="C47" s="7" t="s">
        <v>2050</v>
      </c>
      <c r="D47" s="7" t="s">
        <v>2051</v>
      </c>
      <c r="E47" s="7" t="s">
        <v>2052</v>
      </c>
      <c r="F47" s="7">
        <v>3.90781530072368</v>
      </c>
      <c r="G47" s="7">
        <v>1.41764690992723</v>
      </c>
      <c r="H47" s="7">
        <v>1.804</v>
      </c>
      <c r="I47" s="7">
        <v>0.5009843060594691</v>
      </c>
      <c r="J47" s="7">
        <v>1.55833190383698</v>
      </c>
      <c r="K47" s="7">
        <v>1.18036848804877</v>
      </c>
      <c r="L47" s="7">
        <v>0.762</v>
      </c>
      <c r="M47" s="7">
        <v>0.73890284520878</v>
      </c>
      <c r="N47" s="7">
        <v>4.92202319938295</v>
      </c>
      <c r="O47" s="7">
        <v>5.54795021268316</v>
      </c>
      <c r="P47" s="7">
        <v>8.61669382384769</v>
      </c>
      <c r="Q47" s="7">
        <v>2.618</v>
      </c>
      <c r="R47" s="7">
        <v>3.47519130193102</v>
      </c>
      <c r="S47" s="7">
        <v>2.094</v>
      </c>
      <c r="T47" s="7">
        <v>3.15711687647</v>
      </c>
      <c r="U47" s="7">
        <v>2.16</v>
      </c>
      <c r="V47" s="7">
        <v>3.278</v>
      </c>
      <c r="W47" s="7">
        <v>3.41877265311435</v>
      </c>
      <c r="X47" s="7">
        <v>5.549</v>
      </c>
      <c r="Y47" s="7">
        <v>3.8930000000000002</v>
      </c>
      <c r="Z47" s="7">
        <v>6.98402042255981</v>
      </c>
      <c r="AA47" s="7">
        <v>2.42454953820592</v>
      </c>
      <c r="AB47" s="7">
        <v>1.023</v>
      </c>
      <c r="AC47" s="5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ht="12.75">
      <c r="A48" s="9" t="str">
        <f>"1700009N14"</f>
        <v>1700009N14</v>
      </c>
      <c r="B48" s="6" t="s">
        <v>2053</v>
      </c>
      <c r="C48" s="7" t="s">
        <v>2054</v>
      </c>
      <c r="D48" s="7" t="s">
        <v>2055</v>
      </c>
      <c r="E48" s="7" t="s">
        <v>2056</v>
      </c>
      <c r="F48" s="7">
        <v>3.40083160836976</v>
      </c>
      <c r="G48" s="7">
        <v>1.98469158072528</v>
      </c>
      <c r="H48" s="7">
        <v>2.774</v>
      </c>
      <c r="I48" s="7">
        <v>2.49702312907568</v>
      </c>
      <c r="J48" s="7">
        <v>2.96725518793888</v>
      </c>
      <c r="K48" s="7">
        <v>2.82219629875785</v>
      </c>
      <c r="L48" s="7">
        <v>0.467</v>
      </c>
      <c r="M48" s="7">
        <v>0.6336908197862541</v>
      </c>
      <c r="N48" s="7">
        <v>3.29800958988659</v>
      </c>
      <c r="O48" s="7">
        <v>6.14296328513056</v>
      </c>
      <c r="P48" s="7">
        <v>4.95712608000696</v>
      </c>
      <c r="Q48" s="7">
        <v>3.199</v>
      </c>
      <c r="R48" s="7">
        <v>3.01511869458318</v>
      </c>
      <c r="S48" s="7">
        <v>1.929</v>
      </c>
      <c r="T48" s="7">
        <v>2.7787925450772</v>
      </c>
      <c r="U48" s="7">
        <v>1.968</v>
      </c>
      <c r="V48" s="7">
        <v>2.267</v>
      </c>
      <c r="W48" s="7">
        <v>3.03006404578726</v>
      </c>
      <c r="X48" s="7">
        <v>3.043</v>
      </c>
      <c r="Y48" s="7">
        <v>1.839</v>
      </c>
      <c r="Z48" s="7">
        <v>1.67185791688493</v>
      </c>
      <c r="AA48" s="7">
        <v>2.82355756233685</v>
      </c>
      <c r="AB48" s="7">
        <v>1.8940000000000001</v>
      </c>
      <c r="AC48" s="5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ht="12.75">
      <c r="A49" s="9" t="str">
        <f>"1700025K02"</f>
        <v>1700025K02</v>
      </c>
      <c r="B49" s="6" t="s">
        <v>2057</v>
      </c>
      <c r="C49" s="7" t="s">
        <v>2058</v>
      </c>
      <c r="D49" s="7" t="s">
        <v>2059</v>
      </c>
      <c r="E49" s="7" t="s">
        <v>2060</v>
      </c>
      <c r="F49" s="7">
        <v>2.80159326990614</v>
      </c>
      <c r="G49" s="7">
        <v>1.17638007314156</v>
      </c>
      <c r="H49" s="7">
        <v>0.899</v>
      </c>
      <c r="I49" s="7">
        <v>1.83769468423916</v>
      </c>
      <c r="J49" s="7">
        <v>1.7595355117469</v>
      </c>
      <c r="K49" s="7">
        <v>2.9831898690908</v>
      </c>
      <c r="L49" s="7">
        <v>0.5640000000000001</v>
      </c>
      <c r="M49" s="7">
        <v>0.69657616831466</v>
      </c>
      <c r="N49" s="7">
        <v>4.46385534784167</v>
      </c>
      <c r="O49" s="7">
        <v>5.25761412667485</v>
      </c>
      <c r="P49" s="7">
        <v>7.94068413780878</v>
      </c>
      <c r="Q49" s="7">
        <v>3.984</v>
      </c>
      <c r="R49" s="7">
        <v>3.83891753533751</v>
      </c>
      <c r="S49" s="7">
        <v>1.813</v>
      </c>
      <c r="T49" s="7">
        <v>2.72340270793323</v>
      </c>
      <c r="U49" s="7">
        <v>2.229</v>
      </c>
      <c r="V49" s="7">
        <v>2.73</v>
      </c>
      <c r="W49" s="7">
        <v>3.0097394127244</v>
      </c>
      <c r="X49" s="7">
        <v>4.607</v>
      </c>
      <c r="Y49" s="7">
        <v>1.7610000000000001</v>
      </c>
      <c r="Z49" s="7">
        <v>1.66541033525406</v>
      </c>
      <c r="AA49" s="7">
        <v>1.47962881959319</v>
      </c>
      <c r="AB49" s="7">
        <v>1.601</v>
      </c>
      <c r="AC49" s="5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ht="12.75">
      <c r="A50" s="9" t="str">
        <f>"1810035F16"</f>
        <v>1810035F16</v>
      </c>
      <c r="B50" s="6" t="s">
        <v>2061</v>
      </c>
      <c r="C50" s="7" t="s">
        <v>2062</v>
      </c>
      <c r="D50" s="7" t="s">
        <v>2063</v>
      </c>
      <c r="E50" s="7" t="s">
        <v>2064</v>
      </c>
      <c r="F50" s="7">
        <v>1.02389068111769</v>
      </c>
      <c r="G50" s="7">
        <v>0.9678155044664071</v>
      </c>
      <c r="H50" s="7">
        <v>1.525</v>
      </c>
      <c r="I50" s="7">
        <v>0.285470787011364</v>
      </c>
      <c r="J50" s="7">
        <v>1.11658041815357</v>
      </c>
      <c r="K50" s="7">
        <v>0.9324036866491021</v>
      </c>
      <c r="L50" s="7">
        <v>0.619</v>
      </c>
      <c r="M50" s="7">
        <v>1.00495624282896</v>
      </c>
      <c r="N50" s="7">
        <v>0.55305666893978</v>
      </c>
      <c r="O50" s="7">
        <v>1.00333414632169</v>
      </c>
      <c r="P50" s="7">
        <v>0.62553261781717</v>
      </c>
      <c r="Q50" s="7">
        <v>1.7590000000000001</v>
      </c>
      <c r="R50" s="7">
        <v>0.7954177383530051</v>
      </c>
      <c r="S50" s="7">
        <v>0.883</v>
      </c>
      <c r="T50" s="7">
        <v>0.8853092811459841</v>
      </c>
      <c r="U50" s="7">
        <v>1.127</v>
      </c>
      <c r="V50" s="7">
        <v>0.887</v>
      </c>
      <c r="W50" s="7">
        <v>0.9095273295627491</v>
      </c>
      <c r="X50" s="7">
        <v>0.907</v>
      </c>
      <c r="Y50" s="7">
        <v>1.213</v>
      </c>
      <c r="Z50" s="7">
        <v>1.33529415575345</v>
      </c>
      <c r="AA50" s="7">
        <v>0.770004564508529</v>
      </c>
      <c r="AB50" s="7">
        <v>0.9520000000000001</v>
      </c>
      <c r="AC50" s="5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ht="12.75">
      <c r="A51" s="9" t="str">
        <f>"2310032E02"</f>
        <v>2310032E02</v>
      </c>
      <c r="B51" s="6" t="s">
        <v>2065</v>
      </c>
      <c r="C51" s="7" t="s">
        <v>2066</v>
      </c>
      <c r="D51" s="7" t="s">
        <v>2067</v>
      </c>
      <c r="E51" s="7" t="s">
        <v>2068</v>
      </c>
      <c r="F51" s="7">
        <v>1.63868824753119</v>
      </c>
      <c r="G51" s="7">
        <v>1.37841163249647</v>
      </c>
      <c r="H51" s="7">
        <v>2.715</v>
      </c>
      <c r="I51" s="7">
        <v>0.551007513796638</v>
      </c>
      <c r="J51" s="7">
        <v>1.28441610098932</v>
      </c>
      <c r="K51" s="7">
        <v>1.50394748008128</v>
      </c>
      <c r="L51" s="7">
        <v>0.825</v>
      </c>
      <c r="M51" s="7">
        <v>1.41129234101251</v>
      </c>
      <c r="N51" s="7">
        <v>1.3905257647298</v>
      </c>
      <c r="O51" s="7">
        <v>2.01790590256571</v>
      </c>
      <c r="P51" s="7">
        <v>1.58294887671857</v>
      </c>
      <c r="Q51" s="7">
        <v>1.782</v>
      </c>
      <c r="R51" s="7">
        <v>0.8701048499354471</v>
      </c>
      <c r="S51" s="7">
        <v>1.917</v>
      </c>
      <c r="T51" s="7">
        <v>1.51120747953095</v>
      </c>
      <c r="U51" s="7">
        <v>1.77</v>
      </c>
      <c r="V51" s="7">
        <v>1.674</v>
      </c>
      <c r="W51" s="7">
        <v>1.02470025025226</v>
      </c>
      <c r="X51" s="7">
        <v>1.657</v>
      </c>
      <c r="Y51" s="7">
        <v>2.598</v>
      </c>
      <c r="Z51" s="7">
        <v>2.38818423607473</v>
      </c>
      <c r="AA51" s="7">
        <v>1.20387132397696</v>
      </c>
      <c r="AB51" s="7">
        <v>1.249</v>
      </c>
      <c r="AC51" s="5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ht="12.75">
      <c r="A52" s="9" t="str">
        <f>"2310075M19"</f>
        <v>2310075M19</v>
      </c>
      <c r="B52" s="6" t="s">
        <v>1716</v>
      </c>
      <c r="C52" s="7" t="s">
        <v>1717</v>
      </c>
      <c r="D52" s="7" t="s">
        <v>1718</v>
      </c>
      <c r="E52" s="7" t="s">
        <v>1719</v>
      </c>
      <c r="F52" s="7">
        <v>1.23300955835096</v>
      </c>
      <c r="G52" s="7">
        <v>1.25596435176458</v>
      </c>
      <c r="H52" s="7">
        <v>1.38</v>
      </c>
      <c r="I52" s="7">
        <v>0.357684741037954</v>
      </c>
      <c r="J52" s="7">
        <v>1.45872615734692</v>
      </c>
      <c r="K52" s="7">
        <v>1.06918363690583</v>
      </c>
      <c r="L52" s="7">
        <v>0.655</v>
      </c>
      <c r="M52" s="7">
        <v>0.7824388557284471</v>
      </c>
      <c r="N52" s="7">
        <v>1.91345436330067</v>
      </c>
      <c r="O52" s="7">
        <v>2.07992874303442</v>
      </c>
      <c r="P52" s="7">
        <v>1.83193211616456</v>
      </c>
      <c r="Q52" s="7">
        <v>1.994</v>
      </c>
      <c r="R52" s="7">
        <v>0.9186514724640351</v>
      </c>
      <c r="S52" s="7">
        <v>1.72</v>
      </c>
      <c r="T52" s="7">
        <v>1.97992283031902</v>
      </c>
      <c r="U52" s="7">
        <v>1.588</v>
      </c>
      <c r="V52" s="7">
        <v>2.078</v>
      </c>
      <c r="W52" s="7">
        <v>1.67254792913075</v>
      </c>
      <c r="X52" s="7">
        <v>2.424</v>
      </c>
      <c r="Y52" s="7">
        <v>1.444</v>
      </c>
      <c r="Z52" s="7">
        <v>1.25147559455212</v>
      </c>
      <c r="AA52" s="7">
        <v>0.5266158945628261</v>
      </c>
      <c r="AB52" s="7">
        <v>0.609</v>
      </c>
      <c r="AC52" s="5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ht="12.75">
      <c r="A53" s="9" t="str">
        <f>"2310075M17"</f>
        <v>2310075M17</v>
      </c>
      <c r="B53" s="6" t="s">
        <v>1720</v>
      </c>
      <c r="C53" s="7" t="s">
        <v>1721</v>
      </c>
      <c r="D53" s="7" t="s">
        <v>1722</v>
      </c>
      <c r="E53" s="7" t="s">
        <v>1723</v>
      </c>
      <c r="F53" s="7">
        <v>0.519588812327015</v>
      </c>
      <c r="G53" s="7">
        <v>0.6043965301142431</v>
      </c>
      <c r="H53" s="7">
        <v>0.389</v>
      </c>
      <c r="I53" s="7">
        <v>0.130135562985418</v>
      </c>
      <c r="J53" s="7">
        <v>0.41386187666619806</v>
      </c>
      <c r="K53" s="7">
        <v>0.7911761904837441</v>
      </c>
      <c r="L53" s="7">
        <v>1.181</v>
      </c>
      <c r="M53" s="7">
        <v>1.36775633049285</v>
      </c>
      <c r="N53" s="7">
        <v>0.885894476776622</v>
      </c>
      <c r="O53" s="7">
        <v>1.47807139614198</v>
      </c>
      <c r="P53" s="7">
        <v>0.849260905925025</v>
      </c>
      <c r="Q53" s="7">
        <v>1.163</v>
      </c>
      <c r="R53" s="7">
        <v>0.4496164117263</v>
      </c>
      <c r="S53" s="7">
        <v>1.619</v>
      </c>
      <c r="T53" s="7">
        <v>1.48587115510333</v>
      </c>
      <c r="U53" s="7">
        <v>1.375</v>
      </c>
      <c r="V53" s="7">
        <v>0.893</v>
      </c>
      <c r="W53" s="7">
        <v>0.9010587324532261</v>
      </c>
      <c r="X53" s="7">
        <v>1.3780000000000001</v>
      </c>
      <c r="Y53" s="7">
        <v>1.178</v>
      </c>
      <c r="Z53" s="7">
        <v>0.5022666090448751</v>
      </c>
      <c r="AA53" s="7">
        <v>0.5434227848148311</v>
      </c>
      <c r="AB53" s="7">
        <v>0.47900000000000004</v>
      </c>
      <c r="AC53" s="5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ht="12.75">
      <c r="A54" s="9" t="str">
        <f>"A930014M17"</f>
        <v>A930014M17</v>
      </c>
      <c r="B54" s="6" t="s">
        <v>1724</v>
      </c>
      <c r="C54" s="7" t="s">
        <v>1725</v>
      </c>
      <c r="D54" s="7" t="s">
        <v>1726</v>
      </c>
      <c r="E54" s="7" t="s">
        <v>1727</v>
      </c>
      <c r="F54" s="7">
        <v>1.90208317929208</v>
      </c>
      <c r="G54" s="7">
        <v>1.44470424384999</v>
      </c>
      <c r="H54" s="7">
        <v>1.7</v>
      </c>
      <c r="I54" s="7">
        <v>0.5314495679144361</v>
      </c>
      <c r="J54" s="7">
        <v>1.1683754063284</v>
      </c>
      <c r="K54" s="7">
        <v>1.8223704557315</v>
      </c>
      <c r="L54" s="7">
        <v>0.662</v>
      </c>
      <c r="M54" s="7">
        <v>0.824765532622567</v>
      </c>
      <c r="N54" s="7">
        <v>3.76043082058365</v>
      </c>
      <c r="O54" s="7">
        <v>6.58840963060151</v>
      </c>
      <c r="P54" s="7">
        <v>3.90703303141036</v>
      </c>
      <c r="Q54" s="7">
        <v>3.876</v>
      </c>
      <c r="R54" s="7">
        <v>1.6027854145592</v>
      </c>
      <c r="S54" s="7">
        <v>1.883</v>
      </c>
      <c r="T54" s="7">
        <v>3.6382701249033</v>
      </c>
      <c r="U54" s="7">
        <v>2.139</v>
      </c>
      <c r="V54" s="7">
        <v>2.96</v>
      </c>
      <c r="W54" s="7">
        <v>4.69329651809754</v>
      </c>
      <c r="X54" s="7">
        <v>2.922</v>
      </c>
      <c r="Y54" s="7">
        <v>2.868</v>
      </c>
      <c r="Z54" s="7">
        <v>1.56160427099703</v>
      </c>
      <c r="AA54" s="7">
        <v>0.7432380355886691</v>
      </c>
      <c r="AB54" s="7">
        <v>2.622</v>
      </c>
      <c r="AC54" s="5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ht="12.75">
      <c r="A55" s="9" t="str">
        <f>"9130014L17"</f>
        <v>9130014L17</v>
      </c>
      <c r="B55" s="6" t="s">
        <v>1728</v>
      </c>
      <c r="C55" s="7" t="s">
        <v>1729</v>
      </c>
      <c r="D55" s="7" t="s">
        <v>1730</v>
      </c>
      <c r="E55" s="7" t="s">
        <v>1731</v>
      </c>
      <c r="F55" s="7">
        <v>1.65530882502174</v>
      </c>
      <c r="G55" s="7">
        <v>1.96849346241661</v>
      </c>
      <c r="H55" s="7">
        <v>0.582</v>
      </c>
      <c r="I55" s="7">
        <v>0.40507514836790404</v>
      </c>
      <c r="J55" s="7">
        <v>0.8979458046078881</v>
      </c>
      <c r="K55" s="7">
        <v>1.1867006949148</v>
      </c>
      <c r="L55" s="7">
        <v>0.296</v>
      </c>
      <c r="M55" s="7">
        <v>0.45350010957985704</v>
      </c>
      <c r="N55" s="7">
        <v>2.74204215914122</v>
      </c>
      <c r="O55" s="7">
        <v>2.66670593040099</v>
      </c>
      <c r="P55" s="7">
        <v>1.75552166820258</v>
      </c>
      <c r="Q55" s="7">
        <v>1.7510000000000001</v>
      </c>
      <c r="R55" s="7">
        <v>0.9440450904020651</v>
      </c>
      <c r="S55" s="7">
        <v>0.8</v>
      </c>
      <c r="T55" s="7">
        <v>1.73609107683698</v>
      </c>
      <c r="U55" s="7">
        <v>0.987</v>
      </c>
      <c r="V55" s="7">
        <v>1.506</v>
      </c>
      <c r="W55" s="7">
        <v>1.23048716001366</v>
      </c>
      <c r="X55" s="7">
        <v>0.986</v>
      </c>
      <c r="Y55" s="7">
        <v>3.133</v>
      </c>
      <c r="Z55" s="7">
        <v>2.98200650427798</v>
      </c>
      <c r="AA55" s="7">
        <v>0.8397220351835131</v>
      </c>
      <c r="AB55" s="7">
        <v>1.54</v>
      </c>
      <c r="AC55" s="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ht="12.75">
      <c r="A56" s="9" t="str">
        <f>"2610009M23"</f>
        <v>2610009M23</v>
      </c>
      <c r="B56" s="6" t="s">
        <v>1732</v>
      </c>
      <c r="C56" s="7" t="s">
        <v>1733</v>
      </c>
      <c r="D56" s="7" t="s">
        <v>1734</v>
      </c>
      <c r="E56" s="7" t="s">
        <v>1735</v>
      </c>
      <c r="F56" s="7">
        <v>0.8348917973778831</v>
      </c>
      <c r="G56" s="7">
        <v>0.6675482783150111</v>
      </c>
      <c r="H56" s="7">
        <v>0.662</v>
      </c>
      <c r="I56" s="7">
        <v>0.15006962321150802</v>
      </c>
      <c r="J56" s="7">
        <v>0.9158748389760991</v>
      </c>
      <c r="K56" s="7">
        <v>1.0996697608167</v>
      </c>
      <c r="L56" s="7">
        <v>0.279</v>
      </c>
      <c r="M56" s="7">
        <v>0.47889611571632906</v>
      </c>
      <c r="N56" s="7">
        <v>0.7549795911143621</v>
      </c>
      <c r="O56" s="7">
        <v>0.739708805136825</v>
      </c>
      <c r="P56" s="7">
        <v>0.740837318917949</v>
      </c>
      <c r="Q56" s="7">
        <v>0.968</v>
      </c>
      <c r="R56" s="7">
        <v>0.451857025073773</v>
      </c>
      <c r="S56" s="7">
        <v>0.708</v>
      </c>
      <c r="T56" s="7">
        <v>0.633988487933673</v>
      </c>
      <c r="U56" s="7">
        <v>0.791</v>
      </c>
      <c r="V56" s="7">
        <v>0.734</v>
      </c>
      <c r="W56" s="7">
        <v>0.6012703947761191</v>
      </c>
      <c r="X56" s="7">
        <v>0.619</v>
      </c>
      <c r="Y56" s="7">
        <v>1.42</v>
      </c>
      <c r="Z56" s="7">
        <v>0.750498501833421</v>
      </c>
      <c r="AA56" s="7">
        <v>0.9025922542743471</v>
      </c>
      <c r="AB56" s="7">
        <v>1.347</v>
      </c>
      <c r="AC56" s="5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ht="12.75">
      <c r="A57" s="9" t="str">
        <f>"1700025P09"</f>
        <v>1700025P09</v>
      </c>
      <c r="B57" s="6" t="s">
        <v>1736</v>
      </c>
      <c r="C57" s="7" t="s">
        <v>1737</v>
      </c>
      <c r="D57" s="7" t="s">
        <v>1738</v>
      </c>
      <c r="E57" s="7" t="s">
        <v>1739</v>
      </c>
      <c r="F57" s="7">
        <v>0.741472271082096</v>
      </c>
      <c r="G57" s="7">
        <v>0.611749272291462</v>
      </c>
      <c r="H57" s="7">
        <v>0.291</v>
      </c>
      <c r="I57" s="7">
        <v>0.134648935112079</v>
      </c>
      <c r="J57" s="7">
        <v>0.6275162028873761</v>
      </c>
      <c r="K57" s="7">
        <v>0.8731217028822861</v>
      </c>
      <c r="L57" s="7">
        <v>0.442</v>
      </c>
      <c r="M57" s="7">
        <v>0.58289880751331</v>
      </c>
      <c r="N57" s="7">
        <v>0.49953110659474603</v>
      </c>
      <c r="O57" s="7">
        <v>0.76488169735754</v>
      </c>
      <c r="P57" s="7">
        <v>0.295358759126432</v>
      </c>
      <c r="Q57" s="7">
        <v>1.018</v>
      </c>
      <c r="R57" s="7">
        <v>0.41974156709332305</v>
      </c>
      <c r="S57" s="7">
        <v>0.742</v>
      </c>
      <c r="T57" s="7">
        <v>0.578770923259592</v>
      </c>
      <c r="U57" s="7">
        <v>0.8170000000000001</v>
      </c>
      <c r="V57" s="7">
        <v>0.601</v>
      </c>
      <c r="W57" s="7">
        <v>0.597036096221357</v>
      </c>
      <c r="X57" s="7">
        <v>0.5690000000000001</v>
      </c>
      <c r="Y57" s="7">
        <v>0.913</v>
      </c>
      <c r="Z57" s="7">
        <v>0.747274711017985</v>
      </c>
      <c r="AA57" s="7">
        <v>1.46344440675792</v>
      </c>
      <c r="AB57" s="7">
        <v>0.69</v>
      </c>
      <c r="AC57" s="5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ht="12.75">
      <c r="A58" s="9" t="str">
        <f>"1110018H24"</f>
        <v>1110018H24</v>
      </c>
      <c r="B58" s="6" t="s">
        <v>1740</v>
      </c>
      <c r="C58" s="7" t="s">
        <v>1741</v>
      </c>
      <c r="D58" s="7" t="s">
        <v>1742</v>
      </c>
      <c r="E58" s="7" t="s">
        <v>1743</v>
      </c>
      <c r="F58" s="7">
        <v>1.42222404894035</v>
      </c>
      <c r="G58" s="7">
        <v>1.17578645884267</v>
      </c>
      <c r="H58" s="7">
        <v>1.246</v>
      </c>
      <c r="I58" s="7">
        <v>0.39416783239513703</v>
      </c>
      <c r="J58" s="7">
        <v>2.39850637548064</v>
      </c>
      <c r="K58" s="7">
        <v>1.97306281912388</v>
      </c>
      <c r="L58" s="7">
        <v>0.6890000000000001</v>
      </c>
      <c r="M58" s="7">
        <v>0.715925506323401</v>
      </c>
      <c r="N58" s="7">
        <v>1.67776426550759</v>
      </c>
      <c r="O58" s="7">
        <v>2.32714473197058</v>
      </c>
      <c r="P58" s="7">
        <v>1.24842472904166</v>
      </c>
      <c r="Q58" s="7">
        <v>2.037</v>
      </c>
      <c r="R58" s="7">
        <v>0.887282885599409</v>
      </c>
      <c r="S58" s="7">
        <v>1.5</v>
      </c>
      <c r="T58" s="7">
        <v>1.3185138513381</v>
      </c>
      <c r="U58" s="7">
        <v>1.241</v>
      </c>
      <c r="V58" s="7">
        <v>1.445</v>
      </c>
      <c r="W58" s="7">
        <v>1.66916049028694</v>
      </c>
      <c r="X58" s="7">
        <v>1.474</v>
      </c>
      <c r="Y58" s="7">
        <v>1.734</v>
      </c>
      <c r="Z58" s="7">
        <v>1.80725713113323</v>
      </c>
      <c r="AA58" s="7">
        <v>1.5680206127704</v>
      </c>
      <c r="AB58" s="7">
        <v>0.978</v>
      </c>
      <c r="AC58" s="5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ht="12.75">
      <c r="A59" s="9" t="str">
        <f>"2410015N24"</f>
        <v>2410015N24</v>
      </c>
      <c r="B59" s="6" t="s">
        <v>1744</v>
      </c>
      <c r="C59" s="7" t="s">
        <v>1745</v>
      </c>
      <c r="D59" s="7" t="s">
        <v>1746</v>
      </c>
      <c r="E59" s="7" t="s">
        <v>1747</v>
      </c>
      <c r="F59" s="7">
        <v>1.25965388024777</v>
      </c>
      <c r="G59" s="7">
        <v>1.37870586025541</v>
      </c>
      <c r="H59" s="7">
        <v>1.14</v>
      </c>
      <c r="I59" s="7">
        <v>0.5889950625293751</v>
      </c>
      <c r="J59" s="7">
        <v>5.03208231267781</v>
      </c>
      <c r="K59" s="7">
        <v>2.78631380296524</v>
      </c>
      <c r="L59" s="7">
        <v>0.497</v>
      </c>
      <c r="M59" s="7">
        <v>0.793322858358363</v>
      </c>
      <c r="N59" s="7">
        <v>1.9862053519512899</v>
      </c>
      <c r="O59" s="7">
        <v>3.82070499535178</v>
      </c>
      <c r="P59" s="7">
        <v>1.51533063966655</v>
      </c>
      <c r="Q59" s="7">
        <v>3.359</v>
      </c>
      <c r="R59" s="7">
        <v>1.03889772211177</v>
      </c>
      <c r="S59" s="7">
        <v>1.6280000000000001</v>
      </c>
      <c r="T59" s="7">
        <v>1.37681166457252</v>
      </c>
      <c r="U59" s="7">
        <v>1.189</v>
      </c>
      <c r="V59" s="7">
        <v>1.301</v>
      </c>
      <c r="W59" s="7">
        <v>1.89019087484549</v>
      </c>
      <c r="X59" s="7">
        <v>1.538</v>
      </c>
      <c r="Y59" s="7">
        <v>1.652</v>
      </c>
      <c r="Z59" s="7">
        <v>1.44232401082591</v>
      </c>
      <c r="AA59" s="7">
        <v>1.47900634217645</v>
      </c>
      <c r="AB59" s="7">
        <v>0.9410000000000001</v>
      </c>
      <c r="AC59" s="5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ht="12.75">
      <c r="A60" s="9" t="str">
        <f>"1500006I01"</f>
        <v>1500006I01</v>
      </c>
      <c r="B60" s="6" t="s">
        <v>1748</v>
      </c>
      <c r="C60" s="7" t="s">
        <v>1749</v>
      </c>
      <c r="D60" s="7" t="s">
        <v>1750</v>
      </c>
      <c r="E60" s="7" t="s">
        <v>1751</v>
      </c>
      <c r="F60" s="7">
        <v>1.17663927285896</v>
      </c>
      <c r="G60" s="7">
        <v>0.9830760995467691</v>
      </c>
      <c r="H60" s="7">
        <v>1.181</v>
      </c>
      <c r="I60" s="7">
        <v>0.370472628730163</v>
      </c>
      <c r="J60" s="7">
        <v>3.88761228550703</v>
      </c>
      <c r="K60" s="7">
        <v>1.41617612465639</v>
      </c>
      <c r="L60" s="7">
        <v>0.811</v>
      </c>
      <c r="M60" s="7">
        <v>0.9614202323092971</v>
      </c>
      <c r="N60" s="7">
        <v>1.7182807183584001</v>
      </c>
      <c r="O60" s="7">
        <v>2.12834491898042</v>
      </c>
      <c r="P60" s="7">
        <v>2.24987126675408</v>
      </c>
      <c r="Q60" s="7">
        <v>2.317</v>
      </c>
      <c r="R60" s="7">
        <v>0.95674189937108</v>
      </c>
      <c r="S60" s="7">
        <v>1.258</v>
      </c>
      <c r="T60" s="7">
        <v>0.9492389064981521</v>
      </c>
      <c r="U60" s="7">
        <v>1.566</v>
      </c>
      <c r="V60" s="7">
        <v>1.557</v>
      </c>
      <c r="W60" s="7">
        <v>1.42949919208745</v>
      </c>
      <c r="X60" s="7">
        <v>2.085</v>
      </c>
      <c r="Y60" s="7">
        <v>1.76</v>
      </c>
      <c r="Z60" s="7">
        <v>1.59255266282521</v>
      </c>
      <c r="AA60" s="7">
        <v>1.05572169879262</v>
      </c>
      <c r="AB60" s="7">
        <v>0.873</v>
      </c>
      <c r="AC60" s="5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ht="12.75">
      <c r="A61" s="9" t="str">
        <f>"1700023N04"</f>
        <v>1700023N04</v>
      </c>
      <c r="B61" s="6" t="s">
        <v>1752</v>
      </c>
      <c r="C61" s="7" t="s">
        <v>1753</v>
      </c>
      <c r="D61" s="7" t="s">
        <v>1754</v>
      </c>
      <c r="E61" s="7" t="s">
        <v>1755</v>
      </c>
      <c r="F61" s="7">
        <v>1.19542765052102</v>
      </c>
      <c r="G61" s="7">
        <v>1.06963688381311</v>
      </c>
      <c r="H61" s="7">
        <v>1.513</v>
      </c>
      <c r="I61" s="7">
        <v>0.34264016728241403</v>
      </c>
      <c r="J61" s="7">
        <v>2.30886120363958</v>
      </c>
      <c r="K61" s="7">
        <v>1.32845282716592</v>
      </c>
      <c r="L61" s="7">
        <v>0.963</v>
      </c>
      <c r="M61" s="7">
        <v>1.17789095128208</v>
      </c>
      <c r="N61" s="7">
        <v>1.24953135642126</v>
      </c>
      <c r="O61" s="7">
        <v>1.73875075195793</v>
      </c>
      <c r="P61" s="7">
        <v>1.47241915457589</v>
      </c>
      <c r="Q61" s="7">
        <v>1.883</v>
      </c>
      <c r="R61" s="7">
        <v>0.7543398269826631</v>
      </c>
      <c r="S61" s="7">
        <v>1.393</v>
      </c>
      <c r="T61" s="7">
        <v>1.08602482634412</v>
      </c>
      <c r="U61" s="7">
        <v>1.316</v>
      </c>
      <c r="V61" s="7">
        <v>1.01</v>
      </c>
      <c r="W61" s="7">
        <v>1.3202542893746</v>
      </c>
      <c r="X61" s="7">
        <v>0.727</v>
      </c>
      <c r="Y61" s="7">
        <v>1.6</v>
      </c>
      <c r="Z61" s="7">
        <v>1.50615506897154</v>
      </c>
      <c r="AA61" s="7">
        <v>1.37131774908027</v>
      </c>
      <c r="AB61" s="7">
        <v>0.884</v>
      </c>
      <c r="AC61" s="5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53" ht="12.75">
      <c r="A62" s="9" t="str">
        <f>"4930587A11"</f>
        <v>4930587A11</v>
      </c>
      <c r="B62" s="6" t="s">
        <v>1756</v>
      </c>
      <c r="C62" s="7" t="s">
        <v>1757</v>
      </c>
      <c r="D62" s="7" t="s">
        <v>1758</v>
      </c>
      <c r="E62" s="7" t="s">
        <v>1759</v>
      </c>
      <c r="F62" s="7">
        <v>0.871711407940371</v>
      </c>
      <c r="G62" s="7">
        <v>1.44388445705724</v>
      </c>
      <c r="H62" s="7">
        <v>0.846</v>
      </c>
      <c r="I62" s="7">
        <v>0.493462019181699</v>
      </c>
      <c r="J62" s="7">
        <v>4.52957132163546</v>
      </c>
      <c r="K62" s="7">
        <v>3.21674320828251</v>
      </c>
      <c r="L62" s="7">
        <v>0.53</v>
      </c>
      <c r="M62" s="7">
        <v>0.630062818909615</v>
      </c>
      <c r="N62" s="7">
        <v>1.26899609809778</v>
      </c>
      <c r="O62" s="7">
        <v>1.96013144467806</v>
      </c>
      <c r="P62" s="7">
        <v>0.983310667584758</v>
      </c>
      <c r="Q62" s="7">
        <v>2.587</v>
      </c>
      <c r="R62" s="7">
        <v>0.9455388326337141</v>
      </c>
      <c r="S62" s="7">
        <v>1.352</v>
      </c>
      <c r="T62" s="7">
        <v>1.3750909949642</v>
      </c>
      <c r="U62" s="7">
        <v>1.304</v>
      </c>
      <c r="V62" s="7">
        <v>1.364</v>
      </c>
      <c r="W62" s="7">
        <v>2.20437582760878</v>
      </c>
      <c r="X62" s="7">
        <v>0.845</v>
      </c>
      <c r="Y62" s="7">
        <v>1.544</v>
      </c>
      <c r="Z62" s="7">
        <v>0.9426364344333861</v>
      </c>
      <c r="AA62" s="7">
        <v>0.8671110415201141</v>
      </c>
      <c r="AB62" s="7">
        <v>2.385</v>
      </c>
      <c r="AC62" s="5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</row>
    <row r="63" spans="1:253" ht="12.75">
      <c r="A63" s="9" t="str">
        <f>"4632412M04"</f>
        <v>4632412M04</v>
      </c>
      <c r="B63" s="6" t="s">
        <v>1760</v>
      </c>
      <c r="C63" s="7" t="s">
        <v>1761</v>
      </c>
      <c r="D63" s="7" t="s">
        <v>1762</v>
      </c>
      <c r="E63" s="7" t="s">
        <v>1763</v>
      </c>
      <c r="F63" s="7">
        <v>1.0692572482296</v>
      </c>
      <c r="G63" s="7">
        <v>1.58570761621151</v>
      </c>
      <c r="H63" s="7">
        <v>2.013</v>
      </c>
      <c r="I63" s="7">
        <v>0.790592350853606</v>
      </c>
      <c r="J63" s="7">
        <v>2.12259845770317</v>
      </c>
      <c r="K63" s="7">
        <v>2.32744964524607</v>
      </c>
      <c r="L63" s="7">
        <v>0.834</v>
      </c>
      <c r="M63" s="7">
        <v>1.12226160450695</v>
      </c>
      <c r="N63" s="7">
        <v>1.33246987431505</v>
      </c>
      <c r="O63" s="7">
        <v>2.18279794289173</v>
      </c>
      <c r="P63" s="7">
        <v>1.98373829143072</v>
      </c>
      <c r="Q63" s="7">
        <v>1.664</v>
      </c>
      <c r="R63" s="7">
        <v>0.9522606726761331</v>
      </c>
      <c r="S63" s="7">
        <v>1.804</v>
      </c>
      <c r="T63" s="7">
        <v>2.1176509501882</v>
      </c>
      <c r="U63" s="7">
        <v>1.933</v>
      </c>
      <c r="V63" s="7">
        <v>1.601</v>
      </c>
      <c r="W63" s="7">
        <v>2.28652121957116</v>
      </c>
      <c r="X63" s="7">
        <v>1.056</v>
      </c>
      <c r="Y63" s="7">
        <v>1.971</v>
      </c>
      <c r="Z63" s="7">
        <v>2.31145801466737</v>
      </c>
      <c r="AA63" s="7">
        <v>0.0678500384247613</v>
      </c>
      <c r="AB63" s="7">
        <v>2.439</v>
      </c>
      <c r="AC63" s="5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3" ht="12.75">
      <c r="A64" s="9" t="str">
        <f>"2610313E07"</f>
        <v>2610313E07</v>
      </c>
      <c r="B64" s="6" t="s">
        <v>1764</v>
      </c>
      <c r="C64" s="7" t="s">
        <v>1765</v>
      </c>
      <c r="D64" s="7" t="s">
        <v>1766</v>
      </c>
      <c r="E64" s="7" t="s">
        <v>1767</v>
      </c>
      <c r="F64" s="7">
        <v>2.40593460675208</v>
      </c>
      <c r="G64" s="7">
        <v>2.06691323058594</v>
      </c>
      <c r="H64" s="7">
        <v>1.497</v>
      </c>
      <c r="I64" s="7">
        <v>0.7774283488175091</v>
      </c>
      <c r="J64" s="7">
        <v>2.48068111633494</v>
      </c>
      <c r="K64" s="7">
        <v>2.17915148857063</v>
      </c>
      <c r="L64" s="7">
        <v>0.5710000000000001</v>
      </c>
      <c r="M64" s="7">
        <v>0.8102535291160111</v>
      </c>
      <c r="N64" s="7">
        <v>3.13146081198488</v>
      </c>
      <c r="O64" s="7">
        <v>2.09860788400525</v>
      </c>
      <c r="P64" s="7">
        <v>2.67953845540782</v>
      </c>
      <c r="Q64" s="7">
        <v>2.7560000000000002</v>
      </c>
      <c r="R64" s="7">
        <v>1.38096469315935</v>
      </c>
      <c r="S64" s="7">
        <v>0.9490000000000001</v>
      </c>
      <c r="T64" s="7">
        <v>1.47830271235195</v>
      </c>
      <c r="U64" s="7">
        <v>1.627</v>
      </c>
      <c r="V64" s="7">
        <v>1.548</v>
      </c>
      <c r="W64" s="7">
        <v>1.49386053011982</v>
      </c>
      <c r="X64" s="7">
        <v>1.548</v>
      </c>
      <c r="Y64" s="7">
        <v>1.977</v>
      </c>
      <c r="Z64" s="7">
        <v>1.96522288108958</v>
      </c>
      <c r="AA64" s="7">
        <v>0.95114549278014</v>
      </c>
      <c r="AB64" s="7">
        <v>0.864</v>
      </c>
      <c r="AC64" s="5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253" ht="12.75">
      <c r="A65" s="9" t="str">
        <f>"1110036H21"</f>
        <v>1110036H21</v>
      </c>
      <c r="B65" s="6" t="s">
        <v>1952</v>
      </c>
      <c r="C65" s="7" t="s">
        <v>1953</v>
      </c>
      <c r="D65" s="7" t="s">
        <v>1954</v>
      </c>
      <c r="E65" s="7" t="s">
        <v>1955</v>
      </c>
      <c r="F65" s="7">
        <v>2.59987766305656</v>
      </c>
      <c r="G65" s="7">
        <v>3.17420748355452</v>
      </c>
      <c r="H65" s="7">
        <v>2.175</v>
      </c>
      <c r="I65" s="7">
        <v>0.9876762670511751</v>
      </c>
      <c r="J65" s="7">
        <v>1.89997961429789</v>
      </c>
      <c r="K65" s="7">
        <v>1.3264667690824</v>
      </c>
      <c r="L65" s="7">
        <v>0.487</v>
      </c>
      <c r="M65" s="7">
        <v>0.538153463368097</v>
      </c>
      <c r="N65" s="7">
        <v>5.24633854585305</v>
      </c>
      <c r="O65" s="7">
        <v>5.75918739291525</v>
      </c>
      <c r="P65" s="7">
        <v>3.96212522050739</v>
      </c>
      <c r="Q65" s="7">
        <v>3.31</v>
      </c>
      <c r="R65" s="7">
        <v>1.57066995657875</v>
      </c>
      <c r="S65" s="7">
        <v>1.056</v>
      </c>
      <c r="T65" s="7">
        <v>2.63065291876138</v>
      </c>
      <c r="U65" s="7">
        <v>1.747</v>
      </c>
      <c r="V65" s="7">
        <v>2.282</v>
      </c>
      <c r="W65" s="7">
        <v>2.46944291713685</v>
      </c>
      <c r="X65" s="7">
        <v>2.29</v>
      </c>
      <c r="Y65" s="7">
        <v>7.11</v>
      </c>
      <c r="Z65" s="7">
        <v>5.74350571678017</v>
      </c>
      <c r="AA65" s="7">
        <v>1.25491447214971</v>
      </c>
      <c r="AB65" s="7">
        <v>0.724</v>
      </c>
      <c r="AC65" s="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pans="1:253" ht="12.75">
      <c r="A66" s="9" t="str">
        <f>"2310008D22"</f>
        <v>2310008D22</v>
      </c>
      <c r="B66" s="6" t="s">
        <v>1956</v>
      </c>
      <c r="C66" s="7" t="s">
        <v>1957</v>
      </c>
      <c r="D66" s="7" t="s">
        <v>1958</v>
      </c>
      <c r="E66" s="7" t="s">
        <v>1959</v>
      </c>
      <c r="F66" s="7">
        <v>1.39339041498614</v>
      </c>
      <c r="G66" s="7">
        <v>0.9287356573532951</v>
      </c>
      <c r="H66" s="7">
        <v>2.12</v>
      </c>
      <c r="I66" s="7">
        <v>0.436668753254537</v>
      </c>
      <c r="J66" s="7">
        <v>2.14999003798794</v>
      </c>
      <c r="K66" s="7">
        <v>2.35965785241031</v>
      </c>
      <c r="L66" s="7">
        <v>0.583</v>
      </c>
      <c r="M66" s="7">
        <v>0.49461745284843106</v>
      </c>
      <c r="N66" s="7">
        <v>1.48168281127024</v>
      </c>
      <c r="O66" s="7">
        <v>2.00707706994492</v>
      </c>
      <c r="P66" s="7">
        <v>2.15775739379471</v>
      </c>
      <c r="Q66" s="7">
        <v>2.345</v>
      </c>
      <c r="R66" s="7">
        <v>0.8589017831980811</v>
      </c>
      <c r="S66" s="7">
        <v>1.385</v>
      </c>
      <c r="T66" s="7">
        <v>1.18900592789887</v>
      </c>
      <c r="U66" s="7">
        <v>1.495</v>
      </c>
      <c r="V66" s="7">
        <v>1.563</v>
      </c>
      <c r="W66" s="7">
        <v>1.33549776417175</v>
      </c>
      <c r="X66" s="7">
        <v>1.234</v>
      </c>
      <c r="Y66" s="7">
        <v>1.994</v>
      </c>
      <c r="Z66" s="7">
        <v>1.36624254758163</v>
      </c>
      <c r="AA66" s="7">
        <v>1.21881078197874</v>
      </c>
      <c r="AB66" s="7">
        <v>0.558</v>
      </c>
      <c r="AC66" s="5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pans="1:253" ht="12.75">
      <c r="A67" s="9" t="str">
        <f>"5830420E16"</f>
        <v>5830420E16</v>
      </c>
      <c r="B67" s="6" t="s">
        <v>1960</v>
      </c>
      <c r="C67" s="7" t="s">
        <v>1961</v>
      </c>
      <c r="D67" s="7" t="s">
        <v>1962</v>
      </c>
      <c r="E67" s="7" t="s">
        <v>1963</v>
      </c>
      <c r="F67" s="7">
        <v>0.9220590652862981</v>
      </c>
      <c r="G67" s="7">
        <v>0.710437484115346</v>
      </c>
      <c r="H67" s="7">
        <v>1.141</v>
      </c>
      <c r="I67" s="7">
        <v>0.25199661040528804</v>
      </c>
      <c r="J67" s="7">
        <v>1.01299044180391</v>
      </c>
      <c r="K67" s="7">
        <v>0.775204008489349</v>
      </c>
      <c r="L67" s="7">
        <v>0.995</v>
      </c>
      <c r="M67" s="7">
        <v>0.83323086800139</v>
      </c>
      <c r="N67" s="7">
        <v>2.799830757298</v>
      </c>
      <c r="O67" s="7">
        <v>4.65942787757341</v>
      </c>
      <c r="P67" s="7">
        <v>2.70957606331179</v>
      </c>
      <c r="Q67" s="7">
        <v>1.828</v>
      </c>
      <c r="R67" s="7">
        <v>0.8208113562910361</v>
      </c>
      <c r="S67" s="7">
        <v>1.469</v>
      </c>
      <c r="T67" s="7">
        <v>1.94795063774321</v>
      </c>
      <c r="U67" s="7">
        <v>1.698</v>
      </c>
      <c r="V67" s="7">
        <v>1.335</v>
      </c>
      <c r="W67" s="7">
        <v>1.29484849804604</v>
      </c>
      <c r="X67" s="7">
        <v>1.526</v>
      </c>
      <c r="Y67" s="7">
        <v>2.069</v>
      </c>
      <c r="Z67" s="7">
        <v>1.27210785577091</v>
      </c>
      <c r="AA67" s="7">
        <v>1.88672905014176</v>
      </c>
      <c r="AB67" s="7">
        <v>0.545</v>
      </c>
      <c r="AC67" s="5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pans="1:253" ht="12.75">
      <c r="A68" s="9" t="str">
        <f>"4921525H11"</f>
        <v>4921525H11</v>
      </c>
      <c r="B68" s="6" t="s">
        <v>1964</v>
      </c>
      <c r="C68" s="7" t="s">
        <v>1965</v>
      </c>
      <c r="D68" s="7" t="s">
        <v>1966</v>
      </c>
      <c r="E68" s="7" t="s">
        <v>1967</v>
      </c>
      <c r="F68" s="7">
        <v>1.27025007760098</v>
      </c>
      <c r="G68" s="7">
        <v>1.22984646466668</v>
      </c>
      <c r="H68" s="7">
        <v>1.783</v>
      </c>
      <c r="I68" s="7">
        <v>0.24184152312029902</v>
      </c>
      <c r="J68" s="7">
        <v>1.03838990715887</v>
      </c>
      <c r="K68" s="7">
        <v>1.78326682761323</v>
      </c>
      <c r="L68" s="7">
        <v>0.784</v>
      </c>
      <c r="M68" s="7">
        <v>1.16579761502662</v>
      </c>
      <c r="N68" s="7">
        <v>0.419991006890267</v>
      </c>
      <c r="O68" s="7">
        <v>0.723990086721761</v>
      </c>
      <c r="P68" s="7">
        <v>0.95174887523497</v>
      </c>
      <c r="Q68" s="7">
        <v>1.317</v>
      </c>
      <c r="R68" s="7">
        <v>0.690855782137587</v>
      </c>
      <c r="S68" s="7">
        <v>0.931</v>
      </c>
      <c r="T68" s="7">
        <v>0.715243984541156</v>
      </c>
      <c r="U68" s="7">
        <v>1.25</v>
      </c>
      <c r="V68" s="7">
        <v>1.262</v>
      </c>
      <c r="W68" s="7">
        <v>1.30839825342127</v>
      </c>
      <c r="X68" s="7">
        <v>1.466</v>
      </c>
      <c r="Y68" s="7">
        <v>1.833</v>
      </c>
      <c r="Z68" s="7">
        <v>0.9071747354635941</v>
      </c>
      <c r="AA68" s="7">
        <v>1.82385883105092</v>
      </c>
      <c r="AB68" s="7">
        <v>3.175</v>
      </c>
      <c r="AC68" s="5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ht="12.75">
      <c r="A69" s="9" t="str">
        <f>"1810004P07"</f>
        <v>1810004P07</v>
      </c>
      <c r="B69" s="6" t="s">
        <v>1968</v>
      </c>
      <c r="C69" s="7" t="s">
        <v>1969</v>
      </c>
      <c r="D69" s="7" t="s">
        <v>1970</v>
      </c>
      <c r="E69" s="7" t="s">
        <v>1971</v>
      </c>
      <c r="F69" s="7">
        <v>1.91363847446431</v>
      </c>
      <c r="G69" s="7">
        <v>3.31560524532385</v>
      </c>
      <c r="H69" s="7">
        <v>1.588</v>
      </c>
      <c r="I69" s="7">
        <v>0.715369482075908</v>
      </c>
      <c r="J69" s="7">
        <v>1.92737119458265</v>
      </c>
      <c r="K69" s="7">
        <v>2.21641533174607</v>
      </c>
      <c r="L69" s="7">
        <v>0.305</v>
      </c>
      <c r="M69" s="7">
        <v>0.511548123606079</v>
      </c>
      <c r="N69" s="7">
        <v>1.63249861835348</v>
      </c>
      <c r="O69" s="7">
        <v>1.63212404603361</v>
      </c>
      <c r="P69" s="7">
        <v>1.16873029085332</v>
      </c>
      <c r="Q69" s="7">
        <v>1.811</v>
      </c>
      <c r="R69" s="7">
        <v>0.98885735735153</v>
      </c>
      <c r="S69" s="7">
        <v>1.343</v>
      </c>
      <c r="T69" s="7">
        <v>2.02511798875225</v>
      </c>
      <c r="U69" s="7">
        <v>1.718</v>
      </c>
      <c r="V69" s="7">
        <v>1.458</v>
      </c>
      <c r="W69" s="7">
        <v>1.28214560238175</v>
      </c>
      <c r="X69" s="7">
        <v>0.904</v>
      </c>
      <c r="Y69" s="7">
        <v>2.108</v>
      </c>
      <c r="Z69" s="7">
        <v>1.86657488213725</v>
      </c>
      <c r="AA69" s="7">
        <v>0.0765647222591343</v>
      </c>
      <c r="AB69" s="7">
        <v>1.398</v>
      </c>
      <c r="AC69" s="5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pans="1:253" ht="12.75">
      <c r="A70" s="9" t="str">
        <f>"1200003G10"</f>
        <v>1200003G10</v>
      </c>
      <c r="B70" s="6" t="s">
        <v>1972</v>
      </c>
      <c r="C70" s="7" t="s">
        <v>1973</v>
      </c>
      <c r="D70" s="7" t="s">
        <v>1974</v>
      </c>
      <c r="E70" s="7" t="s">
        <v>1975</v>
      </c>
      <c r="F70" s="7">
        <v>1.32838154410024</v>
      </c>
      <c r="G70" s="7">
        <v>1.14264678855027</v>
      </c>
      <c r="H70" s="7">
        <v>1.409</v>
      </c>
      <c r="I70" s="7">
        <v>0.350538568504073</v>
      </c>
      <c r="J70" s="7">
        <v>0.7515253572675</v>
      </c>
      <c r="K70" s="7">
        <v>0.9946676614792591</v>
      </c>
      <c r="L70" s="7">
        <v>0.343</v>
      </c>
      <c r="M70" s="7">
        <v>0.5321067952403661</v>
      </c>
      <c r="N70" s="7">
        <v>1.35955749819931</v>
      </c>
      <c r="O70" s="7">
        <v>1.72732696252236</v>
      </c>
      <c r="P70" s="7">
        <v>1.46196797572655</v>
      </c>
      <c r="Q70" s="7">
        <v>1.793</v>
      </c>
      <c r="R70" s="7">
        <v>0.855167427618959</v>
      </c>
      <c r="S70" s="7">
        <v>0.79</v>
      </c>
      <c r="T70" s="7">
        <v>1.27485549162356</v>
      </c>
      <c r="U70" s="7">
        <v>1.002</v>
      </c>
      <c r="V70" s="7">
        <v>1.29</v>
      </c>
      <c r="W70" s="7">
        <v>1.21693740463843</v>
      </c>
      <c r="X70" s="7">
        <v>1.212</v>
      </c>
      <c r="Y70" s="7">
        <v>2.075</v>
      </c>
      <c r="Z70" s="7">
        <v>2.22892896979221</v>
      </c>
      <c r="AA70" s="7">
        <v>0.793036228927944</v>
      </c>
      <c r="AB70" s="7">
        <v>0.9460000000000001</v>
      </c>
      <c r="AC70" s="5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253" ht="12.75">
      <c r="A71" s="9" t="str">
        <f>"2610200H14"</f>
        <v>2610200H14</v>
      </c>
      <c r="B71" s="6" t="s">
        <v>1976</v>
      </c>
      <c r="C71" s="7" t="s">
        <v>1977</v>
      </c>
      <c r="D71" s="7" t="s">
        <v>1978</v>
      </c>
      <c r="E71" s="7" t="s">
        <v>1979</v>
      </c>
      <c r="F71" s="7">
        <v>1.14204132351449</v>
      </c>
      <c r="G71" s="7">
        <v>0.8972714641643691</v>
      </c>
      <c r="H71" s="7">
        <v>1.272</v>
      </c>
      <c r="I71" s="7">
        <v>0.375738229544601</v>
      </c>
      <c r="J71" s="7">
        <v>0.921353155033052</v>
      </c>
      <c r="K71" s="7">
        <v>0.9628952234719721</v>
      </c>
      <c r="L71" s="7">
        <v>0.214</v>
      </c>
      <c r="M71" s="7">
        <v>0.869510876767779</v>
      </c>
      <c r="N71" s="7">
        <v>1.34403422522805</v>
      </c>
      <c r="O71" s="7">
        <v>3.12274730227493</v>
      </c>
      <c r="P71" s="7">
        <v>1.2755629818556</v>
      </c>
      <c r="Q71" s="7">
        <v>1.807</v>
      </c>
      <c r="R71" s="7">
        <v>1.00155416632054</v>
      </c>
      <c r="S71" s="7">
        <v>0.9590000000000001</v>
      </c>
      <c r="T71" s="7">
        <v>1.50756204688227</v>
      </c>
      <c r="U71" s="7">
        <v>1.23</v>
      </c>
      <c r="V71" s="7">
        <v>1.025</v>
      </c>
      <c r="W71" s="7">
        <v>1.07297125377654</v>
      </c>
      <c r="X71" s="7">
        <v>1.097</v>
      </c>
      <c r="Y71" s="7">
        <v>2.836</v>
      </c>
      <c r="Z71" s="7">
        <v>2.27664107386066</v>
      </c>
      <c r="AA71" s="7">
        <v>1.34517369757715</v>
      </c>
      <c r="AB71" s="7">
        <v>0.8170000000000001</v>
      </c>
      <c r="AC71" s="5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</row>
    <row r="72" spans="1:253" ht="12.75">
      <c r="A72" s="9" t="str">
        <f>"0610037B21"</f>
        <v>0610037B21</v>
      </c>
      <c r="B72" s="6" t="s">
        <v>1980</v>
      </c>
      <c r="C72" s="7" t="s">
        <v>1981</v>
      </c>
      <c r="D72" s="7" t="s">
        <v>1982</v>
      </c>
      <c r="E72" s="7" t="s">
        <v>1983</v>
      </c>
      <c r="F72" s="7">
        <v>1.04224094058352</v>
      </c>
      <c r="G72" s="7">
        <v>0.96891330080251</v>
      </c>
      <c r="H72" s="7">
        <v>0.9</v>
      </c>
      <c r="I72" s="7">
        <v>0.40883629180678904</v>
      </c>
      <c r="J72" s="7">
        <v>1.34318349141845</v>
      </c>
      <c r="K72" s="7">
        <v>1.16551590959921</v>
      </c>
      <c r="L72" s="7">
        <v>0.935</v>
      </c>
      <c r="M72" s="7">
        <v>1.17789095128208</v>
      </c>
      <c r="N72" s="7">
        <v>1.80007716490454</v>
      </c>
      <c r="O72" s="7">
        <v>1.56673028086608</v>
      </c>
      <c r="P72" s="7">
        <v>2.76335844665757</v>
      </c>
      <c r="Q72" s="7">
        <v>1.705</v>
      </c>
      <c r="R72" s="7">
        <v>0.9522606726761331</v>
      </c>
      <c r="S72" s="7">
        <v>1.6260000000000001</v>
      </c>
      <c r="T72" s="7">
        <v>1.4169549843708</v>
      </c>
      <c r="U72" s="7">
        <v>1.54</v>
      </c>
      <c r="V72" s="7">
        <v>1.143</v>
      </c>
      <c r="W72" s="7">
        <v>1.27791130382699</v>
      </c>
      <c r="X72" s="7">
        <v>0.9410000000000001</v>
      </c>
      <c r="Y72" s="7">
        <v>3.438</v>
      </c>
      <c r="Z72" s="7">
        <v>2.71958993190152</v>
      </c>
      <c r="AA72" s="7">
        <v>1.48025129700993</v>
      </c>
      <c r="AB72" s="7">
        <v>1.003</v>
      </c>
      <c r="AC72" s="5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</row>
    <row r="73" spans="1:253" ht="12.75">
      <c r="A73" s="9" t="str">
        <f>"A930015K11"</f>
        <v>A930015K11</v>
      </c>
      <c r="B73" s="6" t="s">
        <v>1984</v>
      </c>
      <c r="C73" s="7" t="s">
        <v>1697</v>
      </c>
      <c r="D73" s="7" t="s">
        <v>1698</v>
      </c>
      <c r="E73" s="7" t="s">
        <v>1699</v>
      </c>
      <c r="F73" s="7">
        <v>1.02250121972816</v>
      </c>
      <c r="G73" s="7">
        <v>0.9546069023955671</v>
      </c>
      <c r="H73" s="7">
        <v>1.332</v>
      </c>
      <c r="I73" s="7">
        <v>0.292240845201357</v>
      </c>
      <c r="J73" s="7">
        <v>1.95974306219192</v>
      </c>
      <c r="K73" s="7">
        <v>1.50508414163509</v>
      </c>
      <c r="L73" s="7">
        <v>0.199</v>
      </c>
      <c r="M73" s="7">
        <v>0.7352748443321411</v>
      </c>
      <c r="N73" s="7">
        <v>0.977224525871588</v>
      </c>
      <c r="O73" s="7">
        <v>1.12782947715615</v>
      </c>
      <c r="P73" s="7">
        <v>0.7481786096413551</v>
      </c>
      <c r="Q73" s="7">
        <v>1.359</v>
      </c>
      <c r="R73" s="7">
        <v>0.8312675519125781</v>
      </c>
      <c r="S73" s="7">
        <v>1.252</v>
      </c>
      <c r="T73" s="7">
        <v>0.9031277191782581</v>
      </c>
      <c r="U73" s="7">
        <v>1.215</v>
      </c>
      <c r="V73" s="7">
        <v>0.8190000000000001</v>
      </c>
      <c r="W73" s="7">
        <v>0.8206070599127591</v>
      </c>
      <c r="X73" s="7">
        <v>0.83</v>
      </c>
      <c r="Y73" s="7">
        <v>2.215</v>
      </c>
      <c r="Z73" s="7">
        <v>1.91364222804261</v>
      </c>
      <c r="AA73" s="7">
        <v>1.5649082256867</v>
      </c>
      <c r="AB73" s="7">
        <v>0.873</v>
      </c>
      <c r="AC73" s="5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253" ht="12.75">
      <c r="A74" s="9" t="str">
        <f>"1500031D04"</f>
        <v>1500031D04</v>
      </c>
      <c r="B74" s="6" t="s">
        <v>1700</v>
      </c>
      <c r="C74" s="7" t="s">
        <v>1701</v>
      </c>
      <c r="D74" s="7" t="s">
        <v>1702</v>
      </c>
      <c r="E74" s="7" t="s">
        <v>1703</v>
      </c>
      <c r="F74" s="7">
        <v>0.85316758577395</v>
      </c>
      <c r="G74" s="7">
        <v>0.7853485048632961</v>
      </c>
      <c r="H74" s="7">
        <v>0.922</v>
      </c>
      <c r="I74" s="7">
        <v>0.206486774794781</v>
      </c>
      <c r="J74" s="7">
        <v>1.33222685930455</v>
      </c>
      <c r="K74" s="7">
        <v>1.38761947189013</v>
      </c>
      <c r="L74" s="7">
        <v>0.859</v>
      </c>
      <c r="M74" s="7">
        <v>1.01946824633552</v>
      </c>
      <c r="N74" s="7">
        <v>0.6494881448796961</v>
      </c>
      <c r="O74" s="7">
        <v>1.54920025659804</v>
      </c>
      <c r="P74" s="7">
        <v>0.6309537874505551</v>
      </c>
      <c r="Q74" s="7">
        <v>1.377</v>
      </c>
      <c r="R74" s="7">
        <v>0.6049656038177791</v>
      </c>
      <c r="S74" s="7">
        <v>1.001</v>
      </c>
      <c r="T74" s="7">
        <v>1.07490506126874</v>
      </c>
      <c r="U74" s="7">
        <v>1.528</v>
      </c>
      <c r="V74" s="7">
        <v>1.042</v>
      </c>
      <c r="W74" s="7">
        <v>1.01961909198654</v>
      </c>
      <c r="X74" s="7">
        <v>1.322</v>
      </c>
      <c r="Y74" s="7">
        <v>2.473</v>
      </c>
      <c r="Z74" s="7">
        <v>1.46360103020779</v>
      </c>
      <c r="AA74" s="7">
        <v>1.62155367061012</v>
      </c>
      <c r="AB74" s="7">
        <v>0.768</v>
      </c>
      <c r="AC74" s="5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</row>
    <row r="75" spans="1:253" ht="12.75">
      <c r="A75" s="9" t="str">
        <f>"2410018N20"</f>
        <v>2410018N20</v>
      </c>
      <c r="B75" s="6" t="s">
        <v>1704</v>
      </c>
      <c r="C75" s="7" t="s">
        <v>1705</v>
      </c>
      <c r="D75" s="7" t="s">
        <v>1706</v>
      </c>
      <c r="E75" s="7" t="s">
        <v>1707</v>
      </c>
      <c r="F75" s="7">
        <v>1.09974864347525</v>
      </c>
      <c r="G75" s="7">
        <v>0.825576588188166</v>
      </c>
      <c r="H75" s="7">
        <v>0.755</v>
      </c>
      <c r="I75" s="7">
        <v>0.27682015710192903</v>
      </c>
      <c r="J75" s="7">
        <v>1.78842117822902</v>
      </c>
      <c r="K75" s="7">
        <v>2.00474543927466</v>
      </c>
      <c r="L75" s="7">
        <v>1.071</v>
      </c>
      <c r="M75" s="7">
        <v>1.51650436643504</v>
      </c>
      <c r="N75" s="7">
        <v>0.769488672288652</v>
      </c>
      <c r="O75" s="7">
        <v>0.7251823001399871</v>
      </c>
      <c r="P75" s="7">
        <v>0.8502986182773251</v>
      </c>
      <c r="Q75" s="7">
        <v>1.667</v>
      </c>
      <c r="R75" s="7">
        <v>0.935829508127996</v>
      </c>
      <c r="S75" s="7">
        <v>1.535</v>
      </c>
      <c r="T75" s="7">
        <v>0.7116640322297141</v>
      </c>
      <c r="U75" s="7">
        <v>1.491</v>
      </c>
      <c r="V75" s="7">
        <v>0.865</v>
      </c>
      <c r="W75" s="7">
        <v>0.7537051427475291</v>
      </c>
      <c r="X75" s="7">
        <v>0.785</v>
      </c>
      <c r="Y75" s="7">
        <v>2.028</v>
      </c>
      <c r="Z75" s="7">
        <v>1.25727841801991</v>
      </c>
      <c r="AA75" s="7">
        <v>2.43824404137422</v>
      </c>
      <c r="AB75" s="7">
        <v>1.411</v>
      </c>
      <c r="AC75" s="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</row>
    <row r="76" spans="1:253" ht="12.75">
      <c r="A76" s="9" t="str">
        <f>"1110008L10"</f>
        <v>1110008L10</v>
      </c>
      <c r="B76" s="6" t="s">
        <v>1708</v>
      </c>
      <c r="C76" s="7" t="s">
        <v>1709</v>
      </c>
      <c r="D76" s="7" t="s">
        <v>1710</v>
      </c>
      <c r="E76" s="7" t="s">
        <v>1711</v>
      </c>
      <c r="F76" s="7">
        <v>0.9315146591227911</v>
      </c>
      <c r="G76" s="7">
        <v>1.22272156910043</v>
      </c>
      <c r="H76" s="7">
        <v>1.389</v>
      </c>
      <c r="I76" s="7">
        <v>0.3039003898619</v>
      </c>
      <c r="J76" s="7">
        <v>0.913384695313847</v>
      </c>
      <c r="K76" s="7">
        <v>1.909693116838</v>
      </c>
      <c r="L76" s="7">
        <v>0.89</v>
      </c>
      <c r="M76" s="7">
        <v>1.2359389653083</v>
      </c>
      <c r="N76" s="7">
        <v>1.39284474275886</v>
      </c>
      <c r="O76" s="7">
        <v>1.95392385902377</v>
      </c>
      <c r="P76" s="7">
        <v>1.34139972696984</v>
      </c>
      <c r="Q76" s="7">
        <v>1.217</v>
      </c>
      <c r="R76" s="7">
        <v>0.65425909746219</v>
      </c>
      <c r="S76" s="7">
        <v>1.255</v>
      </c>
      <c r="T76" s="7">
        <v>1.15527954092641</v>
      </c>
      <c r="U76" s="7">
        <v>1.528</v>
      </c>
      <c r="V76" s="7">
        <v>1.149</v>
      </c>
      <c r="W76" s="7">
        <v>1.2618209693189</v>
      </c>
      <c r="X76" s="7">
        <v>1.11</v>
      </c>
      <c r="Y76" s="7">
        <v>2.015</v>
      </c>
      <c r="Z76" s="7">
        <v>0.886542474244806</v>
      </c>
      <c r="AA76" s="7">
        <v>1.21320848522807</v>
      </c>
      <c r="AB76" s="7">
        <v>3.545</v>
      </c>
      <c r="AC76" s="5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</row>
    <row r="77" spans="1:253" ht="12.75">
      <c r="A77" s="9" t="str">
        <f>"1190002P14"</f>
        <v>1190002P14</v>
      </c>
      <c r="B77" s="6" t="s">
        <v>1712</v>
      </c>
      <c r="C77" s="7" t="s">
        <v>1713</v>
      </c>
      <c r="D77" s="7" t="s">
        <v>1714</v>
      </c>
      <c r="E77" s="7" t="s">
        <v>1715</v>
      </c>
      <c r="F77" s="7">
        <v>1.00724088884954</v>
      </c>
      <c r="G77" s="7">
        <v>1.24651512072623</v>
      </c>
      <c r="H77" s="7">
        <v>1.145</v>
      </c>
      <c r="I77" s="7">
        <v>0.25538163950028503</v>
      </c>
      <c r="J77" s="7">
        <v>1.26051072183171</v>
      </c>
      <c r="K77" s="7">
        <v>1.8085799429602</v>
      </c>
      <c r="L77" s="7">
        <v>0.47200000000000003</v>
      </c>
      <c r="M77" s="7">
        <v>0.8610455413889551</v>
      </c>
      <c r="N77" s="7">
        <v>1.47136485667279</v>
      </c>
      <c r="O77" s="7">
        <v>2.29959014239232</v>
      </c>
      <c r="P77" s="7">
        <v>1.39170369220718</v>
      </c>
      <c r="Q77" s="7">
        <v>0.94</v>
      </c>
      <c r="R77" s="7">
        <v>0.6430560307248241</v>
      </c>
      <c r="S77" s="7">
        <v>1.161</v>
      </c>
      <c r="T77" s="7">
        <v>1.2779199790871</v>
      </c>
      <c r="U77" s="7">
        <v>1.388</v>
      </c>
      <c r="V77" s="7">
        <v>1.031</v>
      </c>
      <c r="W77" s="7">
        <v>1.0577277789794</v>
      </c>
      <c r="X77" s="7">
        <v>0.685</v>
      </c>
      <c r="Y77" s="7">
        <v>1.939</v>
      </c>
      <c r="Z77" s="7">
        <v>1.43071836389034</v>
      </c>
      <c r="AA77" s="7">
        <v>0.8260275320152131</v>
      </c>
      <c r="AB77" s="7">
        <v>2.376</v>
      </c>
      <c r="AC77" s="5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</row>
    <row r="78" spans="1:253" ht="12.75">
      <c r="A78" s="9" t="str">
        <f>"1600029K01"</f>
        <v>1600029K01</v>
      </c>
      <c r="B78" s="6" t="s">
        <v>1606</v>
      </c>
      <c r="C78" s="7" t="s">
        <v>1607</v>
      </c>
      <c r="D78" s="7" t="s">
        <v>1608</v>
      </c>
      <c r="E78" s="7" t="s">
        <v>1609</v>
      </c>
      <c r="F78" s="7">
        <v>0.9431200452274411</v>
      </c>
      <c r="G78" s="7">
        <v>1.45012691403619</v>
      </c>
      <c r="H78" s="7">
        <v>0.887</v>
      </c>
      <c r="I78" s="7">
        <v>0.354299711942958</v>
      </c>
      <c r="J78" s="7">
        <v>0.7201495471231311</v>
      </c>
      <c r="K78" s="7">
        <v>1.11582787653643</v>
      </c>
      <c r="L78" s="7">
        <v>0.398</v>
      </c>
      <c r="M78" s="7">
        <v>0.39908009643027403</v>
      </c>
      <c r="N78" s="7">
        <v>1.19363833519222</v>
      </c>
      <c r="O78" s="7">
        <v>1.07015033618532</v>
      </c>
      <c r="P78" s="7">
        <v>1.00379350021702</v>
      </c>
      <c r="Q78" s="7">
        <v>1.114</v>
      </c>
      <c r="R78" s="7">
        <v>0.786455284963112</v>
      </c>
      <c r="S78" s="7">
        <v>0.6930000000000001</v>
      </c>
      <c r="T78" s="7">
        <v>0.7877133160106381</v>
      </c>
      <c r="U78" s="7">
        <v>1.116</v>
      </c>
      <c r="V78" s="7">
        <v>0.879</v>
      </c>
      <c r="W78" s="7">
        <v>0.6114327113075461</v>
      </c>
      <c r="X78" s="7">
        <v>0.835</v>
      </c>
      <c r="Y78" s="7">
        <v>2.775</v>
      </c>
      <c r="Z78" s="7">
        <v>1.99617127291776</v>
      </c>
      <c r="AA78" s="7">
        <v>0.818557803014322</v>
      </c>
      <c r="AB78" s="7">
        <v>0.797</v>
      </c>
      <c r="AC78" s="5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</row>
    <row r="79" spans="1:253" ht="12.75">
      <c r="A79" s="9" t="str">
        <f>"0710005M12"</f>
        <v>0710005M12</v>
      </c>
      <c r="B79" s="6" t="s">
        <v>1610</v>
      </c>
      <c r="C79" s="7" t="s">
        <v>1611</v>
      </c>
      <c r="D79" s="7" t="s">
        <v>1612</v>
      </c>
      <c r="E79" s="7" t="s">
        <v>1613</v>
      </c>
      <c r="F79" s="7">
        <v>1.45383543767945</v>
      </c>
      <c r="G79" s="7">
        <v>1.04686124778901</v>
      </c>
      <c r="H79" s="7">
        <v>1.461</v>
      </c>
      <c r="I79" s="7">
        <v>0.290736387825803</v>
      </c>
      <c r="J79" s="7">
        <v>0.7814070812145181</v>
      </c>
      <c r="K79" s="7">
        <v>1.65799127351345</v>
      </c>
      <c r="L79" s="7">
        <v>0.674</v>
      </c>
      <c r="M79" s="7">
        <v>0.685692165684744</v>
      </c>
      <c r="N79" s="7">
        <v>0.78698062207853</v>
      </c>
      <c r="O79" s="7">
        <v>0.841573120983477</v>
      </c>
      <c r="P79" s="7">
        <v>0.615478152969523</v>
      </c>
      <c r="Q79" s="7">
        <v>1.581</v>
      </c>
      <c r="R79" s="7">
        <v>0.8760798188620431</v>
      </c>
      <c r="S79" s="7">
        <v>1.049</v>
      </c>
      <c r="T79" s="7">
        <v>0.7201877605725711</v>
      </c>
      <c r="U79" s="7">
        <v>1.111</v>
      </c>
      <c r="V79" s="7">
        <v>0.554</v>
      </c>
      <c r="W79" s="7">
        <v>0.796894988006095</v>
      </c>
      <c r="X79" s="7">
        <v>0.325</v>
      </c>
      <c r="Y79" s="7">
        <v>2.035</v>
      </c>
      <c r="Z79" s="7">
        <v>1.44038973633665</v>
      </c>
      <c r="AA79" s="7">
        <v>0.7531976742565241</v>
      </c>
      <c r="AB79" s="7">
        <v>1.123</v>
      </c>
      <c r="AC79" s="5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</row>
    <row r="80" spans="1:253" ht="12.75">
      <c r="A80" s="9" t="str">
        <f>"5830418G11"</f>
        <v>5830418G11</v>
      </c>
      <c r="B80" s="6" t="s">
        <v>1614</v>
      </c>
      <c r="C80" s="7" t="s">
        <v>1615</v>
      </c>
      <c r="D80" s="7" t="s">
        <v>1616</v>
      </c>
      <c r="E80" s="7" t="s">
        <v>1617</v>
      </c>
      <c r="F80" s="7">
        <v>1.44511521058716</v>
      </c>
      <c r="G80" s="7">
        <v>0.9794829966235991</v>
      </c>
      <c r="H80" s="7">
        <v>0.905</v>
      </c>
      <c r="I80" s="7">
        <v>0.324210564431878</v>
      </c>
      <c r="J80" s="7">
        <v>1.34617166381316</v>
      </c>
      <c r="K80" s="7">
        <v>2.4069847121917</v>
      </c>
      <c r="L80" s="7">
        <v>0.677</v>
      </c>
      <c r="M80" s="7">
        <v>0.6482028232928091</v>
      </c>
      <c r="N80" s="7">
        <v>1.54611599962468</v>
      </c>
      <c r="O80" s="7">
        <v>2.0948717840793</v>
      </c>
      <c r="P80" s="7">
        <v>1.03014081031065</v>
      </c>
      <c r="Q80" s="7">
        <v>1.65</v>
      </c>
      <c r="R80" s="7">
        <v>1.11657231815751</v>
      </c>
      <c r="S80" s="7">
        <v>1.088</v>
      </c>
      <c r="T80" s="7">
        <v>1.43718134347801</v>
      </c>
      <c r="U80" s="7">
        <v>1.334</v>
      </c>
      <c r="V80" s="7">
        <v>0.686</v>
      </c>
      <c r="W80" s="7">
        <v>1.20000021041938</v>
      </c>
      <c r="X80" s="7">
        <v>1.18</v>
      </c>
      <c r="Y80" s="7">
        <v>2.841</v>
      </c>
      <c r="Z80" s="7">
        <v>1.64993613933997</v>
      </c>
      <c r="AA80" s="7">
        <v>1.05074187945869</v>
      </c>
      <c r="AB80" s="7">
        <v>1.369</v>
      </c>
      <c r="AC80" s="5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</row>
    <row r="81" spans="1:253" ht="12.75">
      <c r="A81" s="9" t="str">
        <f>"1300003D20"</f>
        <v>1300003D20</v>
      </c>
      <c r="B81" s="6" t="s">
        <v>1618</v>
      </c>
      <c r="C81" s="7" t="s">
        <v>1619</v>
      </c>
      <c r="D81" s="7" t="s">
        <v>1620</v>
      </c>
      <c r="E81" s="7" t="s">
        <v>1621</v>
      </c>
      <c r="F81" s="7">
        <v>0.438241154981087</v>
      </c>
      <c r="G81" s="7">
        <v>0.45153968686592405</v>
      </c>
      <c r="H81" s="7">
        <v>0.584</v>
      </c>
      <c r="I81" s="7">
        <v>0.118099903980986</v>
      </c>
      <c r="J81" s="7">
        <v>0.220128699743032</v>
      </c>
      <c r="K81" s="7">
        <v>0.38632367786154703</v>
      </c>
      <c r="L81" s="7">
        <v>0.297</v>
      </c>
      <c r="M81" s="7">
        <v>0.26605339762018304</v>
      </c>
      <c r="N81" s="7">
        <v>0.394510982674494</v>
      </c>
      <c r="O81" s="7">
        <v>0.518013862239686</v>
      </c>
      <c r="P81" s="7">
        <v>0.392351933284157</v>
      </c>
      <c r="Q81" s="7">
        <v>0.857</v>
      </c>
      <c r="R81" s="7">
        <v>0.39509482027111703</v>
      </c>
      <c r="S81" s="7">
        <v>0.772</v>
      </c>
      <c r="T81" s="7">
        <v>0.46821118559137603</v>
      </c>
      <c r="U81" s="7">
        <v>0.923</v>
      </c>
      <c r="V81" s="7">
        <v>0.589</v>
      </c>
      <c r="W81" s="7">
        <v>0.558927409228505</v>
      </c>
      <c r="X81" s="7">
        <v>0.40900000000000003</v>
      </c>
      <c r="Y81" s="7">
        <v>1.559</v>
      </c>
      <c r="Z81" s="7">
        <v>0.792407782434085</v>
      </c>
      <c r="AA81" s="7">
        <v>0.559607197650095</v>
      </c>
      <c r="AB81" s="7">
        <v>0.458</v>
      </c>
      <c r="AC81" s="5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</row>
    <row r="82" spans="1:253" ht="12.75">
      <c r="A82" s="9" t="str">
        <f>"5830477L08"</f>
        <v>5830477L08</v>
      </c>
      <c r="B82" s="6" t="s">
        <v>1622</v>
      </c>
      <c r="C82" s="7" t="s">
        <v>1623</v>
      </c>
      <c r="D82" s="7" t="s">
        <v>1624</v>
      </c>
      <c r="E82" s="7" t="s">
        <v>1625</v>
      </c>
      <c r="F82" s="7">
        <v>1.10314644348759</v>
      </c>
      <c r="G82" s="7">
        <v>1.03631585768762</v>
      </c>
      <c r="H82" s="7">
        <v>1.005</v>
      </c>
      <c r="I82" s="7">
        <v>0.34113570990686</v>
      </c>
      <c r="J82" s="7">
        <v>0.9651796834886781</v>
      </c>
      <c r="K82" s="7">
        <v>1.03455435594675</v>
      </c>
      <c r="L82" s="7">
        <v>0.513</v>
      </c>
      <c r="M82" s="7">
        <v>0.6252254844074291</v>
      </c>
      <c r="N82" s="7">
        <v>3.15258737334785</v>
      </c>
      <c r="O82" s="7">
        <v>3.51346286152083</v>
      </c>
      <c r="P82" s="7">
        <v>2.63715178932067</v>
      </c>
      <c r="Q82" s="7">
        <v>2.125</v>
      </c>
      <c r="R82" s="7">
        <v>1.10760986476761</v>
      </c>
      <c r="S82" s="7">
        <v>1.866</v>
      </c>
      <c r="T82" s="7">
        <v>1.90676278723467</v>
      </c>
      <c r="U82" s="7">
        <v>1.667</v>
      </c>
      <c r="V82" s="7">
        <v>1.905</v>
      </c>
      <c r="W82" s="7">
        <v>1.90543434964263</v>
      </c>
      <c r="X82" s="7">
        <v>2.159</v>
      </c>
      <c r="Y82" s="7">
        <v>3.351</v>
      </c>
      <c r="Z82" s="7">
        <v>1.7034510668762</v>
      </c>
      <c r="AA82" s="7">
        <v>0.8826729769386371</v>
      </c>
      <c r="AB82" s="7">
        <v>1.222</v>
      </c>
      <c r="AC82" s="5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</row>
    <row r="83" spans="1:253" ht="12.75">
      <c r="A83" s="9" t="str">
        <f>"3110043J09"</f>
        <v>3110043J09</v>
      </c>
      <c r="B83" s="6" t="s">
        <v>1626</v>
      </c>
      <c r="C83" s="7" t="s">
        <v>1627</v>
      </c>
      <c r="D83" s="7" t="s">
        <v>1628</v>
      </c>
      <c r="E83" s="7"/>
      <c r="F83" s="7">
        <v>1.28889530136041</v>
      </c>
      <c r="G83" s="7">
        <v>2.11068343067343</v>
      </c>
      <c r="H83" s="7">
        <v>0.353</v>
      </c>
      <c r="I83" s="7">
        <v>0.407707948775123</v>
      </c>
      <c r="J83" s="7">
        <v>0.999045637295298</v>
      </c>
      <c r="K83" s="7">
        <v>0.946871669968609</v>
      </c>
      <c r="L83" s="7">
        <v>0.395</v>
      </c>
      <c r="M83" s="7">
        <v>0.46075611133313504</v>
      </c>
      <c r="N83" s="7">
        <v>0.7753654803709341</v>
      </c>
      <c r="O83" s="7">
        <v>0.9704029582416751</v>
      </c>
      <c r="P83" s="7">
        <v>0.9068929306937671</v>
      </c>
      <c r="Q83" s="7">
        <v>1.331</v>
      </c>
      <c r="R83" s="7">
        <v>0.7461242447085941</v>
      </c>
      <c r="S83" s="7">
        <v>0.964</v>
      </c>
      <c r="T83" s="7">
        <v>0.697495137027311</v>
      </c>
      <c r="U83" s="7">
        <v>1.055</v>
      </c>
      <c r="V83" s="7">
        <v>0.66</v>
      </c>
      <c r="W83" s="7">
        <v>0.8223007793346641</v>
      </c>
      <c r="X83" s="7">
        <v>0.724</v>
      </c>
      <c r="Y83" s="7">
        <v>1.949</v>
      </c>
      <c r="Z83" s="7">
        <v>1.44619255980444</v>
      </c>
      <c r="AA83" s="7">
        <v>0.9779120217</v>
      </c>
      <c r="AB83" s="7">
        <v>2.382</v>
      </c>
      <c r="AC83" s="5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253" ht="12.75">
      <c r="A84" s="9" t="str">
        <f>"1700026N20"</f>
        <v>1700026N20</v>
      </c>
      <c r="B84" s="6" t="s">
        <v>1629</v>
      </c>
      <c r="C84" s="7" t="s">
        <v>1630</v>
      </c>
      <c r="D84" s="7" t="s">
        <v>1631</v>
      </c>
      <c r="E84" s="7" t="s">
        <v>1632</v>
      </c>
      <c r="F84" s="7">
        <v>1.99791734550939</v>
      </c>
      <c r="G84" s="7">
        <v>1.03663126393297</v>
      </c>
      <c r="H84" s="7">
        <v>1.577</v>
      </c>
      <c r="I84" s="7">
        <v>0.543485226918868</v>
      </c>
      <c r="J84" s="7">
        <v>2.05586260755483</v>
      </c>
      <c r="K84" s="7">
        <v>1.31534181845291</v>
      </c>
      <c r="L84" s="7">
        <v>0.516</v>
      </c>
      <c r="M84" s="7">
        <v>0.9747229021903061</v>
      </c>
      <c r="N84" s="7">
        <v>3.12072555751588</v>
      </c>
      <c r="O84" s="7">
        <v>5.19689390434393</v>
      </c>
      <c r="P84" s="7">
        <v>3.07268383040494</v>
      </c>
      <c r="Q84" s="7">
        <v>1.754</v>
      </c>
      <c r="R84" s="7">
        <v>1.06578508228144</v>
      </c>
      <c r="S84" s="7">
        <v>1.061</v>
      </c>
      <c r="T84" s="7">
        <v>2.92678834182791</v>
      </c>
      <c r="U84" s="7">
        <v>1.937</v>
      </c>
      <c r="V84" s="7">
        <v>1.206</v>
      </c>
      <c r="W84" s="7">
        <v>1.88680343600168</v>
      </c>
      <c r="X84" s="7">
        <v>1.702</v>
      </c>
      <c r="Y84" s="7">
        <v>2.088</v>
      </c>
      <c r="Z84" s="7">
        <v>2.27341728304523</v>
      </c>
      <c r="AA84" s="7">
        <v>1.05509922137587</v>
      </c>
      <c r="AB84" s="7">
        <v>1.341</v>
      </c>
      <c r="AC84" s="5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</row>
    <row r="85" spans="1:253" ht="12.75">
      <c r="A85" s="9" t="str">
        <f>"1200004L23"</f>
        <v>1200004L23</v>
      </c>
      <c r="B85" s="6" t="s">
        <v>1925</v>
      </c>
      <c r="C85" s="7" t="s">
        <v>1926</v>
      </c>
      <c r="D85" s="7" t="s">
        <v>1927</v>
      </c>
      <c r="E85" s="7" t="s">
        <v>1928</v>
      </c>
      <c r="F85" s="7">
        <v>2.27068829926518</v>
      </c>
      <c r="G85" s="7">
        <v>1.19252602783635</v>
      </c>
      <c r="H85" s="7">
        <v>1.695</v>
      </c>
      <c r="I85" s="7">
        <v>0.48067413148949</v>
      </c>
      <c r="J85" s="7">
        <v>2.00257353318265</v>
      </c>
      <c r="K85" s="7">
        <v>2.02379572820123</v>
      </c>
      <c r="L85" s="7">
        <v>0.608</v>
      </c>
      <c r="M85" s="7">
        <v>0.8102535291160111</v>
      </c>
      <c r="N85" s="7">
        <v>1.59760364792262</v>
      </c>
      <c r="O85" s="7">
        <v>1.73442910313647</v>
      </c>
      <c r="P85" s="7">
        <v>1.62032701169805</v>
      </c>
      <c r="Q85" s="7">
        <v>1.635</v>
      </c>
      <c r="R85" s="7">
        <v>1.06727882451309</v>
      </c>
      <c r="S85" s="7">
        <v>2.235</v>
      </c>
      <c r="T85" s="7">
        <v>1.75139572086813</v>
      </c>
      <c r="U85" s="7">
        <v>2.128</v>
      </c>
      <c r="V85" s="7">
        <v>1.389</v>
      </c>
      <c r="W85" s="7">
        <v>1.52688805884696</v>
      </c>
      <c r="X85" s="7">
        <v>1.625</v>
      </c>
      <c r="Y85" s="7">
        <v>2.819</v>
      </c>
      <c r="Z85" s="7">
        <v>3.21282992666318</v>
      </c>
      <c r="AA85" s="7">
        <v>1.37629756841419</v>
      </c>
      <c r="AB85" s="7">
        <v>1.32</v>
      </c>
      <c r="AC85" s="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</row>
    <row r="86" spans="1:253" ht="12.75">
      <c r="A86" s="9" t="str">
        <f>"5133400C09"</f>
        <v>5133400C09</v>
      </c>
      <c r="B86" s="6" t="s">
        <v>1929</v>
      </c>
      <c r="C86" s="7" t="s">
        <v>1930</v>
      </c>
      <c r="D86" s="7" t="s">
        <v>1931</v>
      </c>
      <c r="E86" s="7" t="s">
        <v>1932</v>
      </c>
      <c r="F86" s="7">
        <v>2.17423615767722</v>
      </c>
      <c r="G86" s="7">
        <v>1.81348902036023</v>
      </c>
      <c r="H86" s="7">
        <v>1.43</v>
      </c>
      <c r="I86" s="7">
        <v>0.513772193751677</v>
      </c>
      <c r="J86" s="7">
        <v>2.2535800143376</v>
      </c>
      <c r="K86" s="7">
        <v>0.935717884578475</v>
      </c>
      <c r="L86" s="7">
        <v>0.47600000000000003</v>
      </c>
      <c r="M86" s="7">
        <v>0.620388149905244</v>
      </c>
      <c r="N86" s="7">
        <v>3.95237948333015</v>
      </c>
      <c r="O86" s="7">
        <v>3.89127107779285</v>
      </c>
      <c r="P86" s="7">
        <v>3.20171278775227</v>
      </c>
      <c r="Q86" s="7">
        <v>2.743</v>
      </c>
      <c r="R86" s="7">
        <v>1.75514712218738</v>
      </c>
      <c r="S86" s="7">
        <v>2.154</v>
      </c>
      <c r="T86" s="7">
        <v>2.54646900684339</v>
      </c>
      <c r="U86" s="7">
        <v>2.417</v>
      </c>
      <c r="V86" s="7">
        <v>2.966</v>
      </c>
      <c r="W86" s="7">
        <v>1.91390294675215</v>
      </c>
      <c r="X86" s="7">
        <v>3.663</v>
      </c>
      <c r="Y86" s="7">
        <v>2.736</v>
      </c>
      <c r="Z86" s="7">
        <v>2.27664107386066</v>
      </c>
      <c r="AA86" s="7">
        <v>0.82416009976499</v>
      </c>
      <c r="AB86" s="7">
        <v>0.521</v>
      </c>
      <c r="AC86" s="5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</row>
    <row r="87" spans="1:253" ht="12.75">
      <c r="A87" s="9" t="str">
        <f>"0710001E19"</f>
        <v>0710001E19</v>
      </c>
      <c r="B87" s="6" t="s">
        <v>1933</v>
      </c>
      <c r="C87" s="7" t="s">
        <v>1934</v>
      </c>
      <c r="D87" s="7" t="s">
        <v>1935</v>
      </c>
      <c r="E87" s="7" t="s">
        <v>1936</v>
      </c>
      <c r="F87" s="7">
        <v>1.58366790363949</v>
      </c>
      <c r="G87" s="7">
        <v>1.23059392085734</v>
      </c>
      <c r="H87" s="7">
        <v>1.721</v>
      </c>
      <c r="I87" s="7">
        <v>0.382884402078483</v>
      </c>
      <c r="J87" s="7">
        <v>2.87462184370312</v>
      </c>
      <c r="K87" s="7">
        <v>2.09342067883072</v>
      </c>
      <c r="L87" s="7">
        <v>1.199</v>
      </c>
      <c r="M87" s="7">
        <v>1.05574825510191</v>
      </c>
      <c r="N87" s="7">
        <v>6.02536298788566</v>
      </c>
      <c r="O87" s="7">
        <v>12.1294403629126</v>
      </c>
      <c r="P87" s="7">
        <v>5.44457085025111</v>
      </c>
      <c r="Q87" s="7">
        <v>1.571</v>
      </c>
      <c r="R87" s="7">
        <v>0.91790460134821</v>
      </c>
      <c r="S87" s="7">
        <v>3.145</v>
      </c>
      <c r="T87" s="7">
        <v>4.24807834187139</v>
      </c>
      <c r="U87" s="7">
        <v>2.384</v>
      </c>
      <c r="V87" s="7">
        <v>2.054</v>
      </c>
      <c r="W87" s="7">
        <v>2.51009218326256</v>
      </c>
      <c r="X87" s="7">
        <v>3.724</v>
      </c>
      <c r="Y87" s="7">
        <v>2.198</v>
      </c>
      <c r="Z87" s="7">
        <v>1.60480306792387</v>
      </c>
      <c r="AA87" s="7">
        <v>1.18208461439102</v>
      </c>
      <c r="AB87" s="7">
        <v>0.991</v>
      </c>
      <c r="AC87" s="5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</row>
    <row r="88" spans="1:253" ht="12.75">
      <c r="A88" s="9" t="str">
        <f>"4933411B03"</f>
        <v>4933411B03</v>
      </c>
      <c r="B88" s="6" t="s">
        <v>1937</v>
      </c>
      <c r="C88" s="7" t="s">
        <v>1938</v>
      </c>
      <c r="D88" s="7" t="s">
        <v>1939</v>
      </c>
      <c r="E88" s="7" t="s">
        <v>1940</v>
      </c>
      <c r="F88" s="7">
        <v>1.61945112879573</v>
      </c>
      <c r="G88" s="7">
        <v>1.57963657043146</v>
      </c>
      <c r="H88" s="7">
        <v>1.319</v>
      </c>
      <c r="I88" s="7">
        <v>0.547622484701641</v>
      </c>
      <c r="J88" s="7">
        <v>1.21718222210853</v>
      </c>
      <c r="K88" s="7">
        <v>1.57095066200112</v>
      </c>
      <c r="L88" s="7">
        <v>0.58</v>
      </c>
      <c r="M88" s="7">
        <v>0.599829478270958</v>
      </c>
      <c r="N88" s="7">
        <v>0.9645142409485471</v>
      </c>
      <c r="O88" s="7">
        <v>0.7123811224103731</v>
      </c>
      <c r="P88" s="7">
        <v>0.9022489032801541</v>
      </c>
      <c r="Q88" s="7">
        <v>1.344</v>
      </c>
      <c r="R88" s="7">
        <v>0.852179943155661</v>
      </c>
      <c r="S88" s="7">
        <v>1.182</v>
      </c>
      <c r="T88" s="7">
        <v>1.31922592137949</v>
      </c>
      <c r="U88" s="7">
        <v>1.388</v>
      </c>
      <c r="V88" s="7">
        <v>1.092</v>
      </c>
      <c r="W88" s="7">
        <v>1.21863112406033</v>
      </c>
      <c r="X88" s="7">
        <v>1.067</v>
      </c>
      <c r="Y88" s="7">
        <v>2.583</v>
      </c>
      <c r="Z88" s="7">
        <v>2.50295118910424</v>
      </c>
      <c r="AA88" s="7">
        <v>0.7531976742565241</v>
      </c>
      <c r="AB88" s="7">
        <v>1.933</v>
      </c>
      <c r="AC88" s="5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</row>
    <row r="89" spans="1:253" ht="12.75">
      <c r="A89" s="9" t="str">
        <f>"1700006A11"</f>
        <v>1700006A11</v>
      </c>
      <c r="B89" s="6" t="s">
        <v>1941</v>
      </c>
      <c r="C89" s="7" t="s">
        <v>1942</v>
      </c>
      <c r="D89" s="7" t="s">
        <v>1943</v>
      </c>
      <c r="E89" s="7"/>
      <c r="F89" s="7">
        <v>1.24917502253413</v>
      </c>
      <c r="G89" s="7">
        <v>0.8317524003695511</v>
      </c>
      <c r="H89" s="7">
        <v>1.512</v>
      </c>
      <c r="I89" s="7">
        <v>0.366711485291278</v>
      </c>
      <c r="J89" s="7">
        <v>1.39448045086084</v>
      </c>
      <c r="K89" s="7">
        <v>1.73471348842152</v>
      </c>
      <c r="L89" s="7">
        <v>0.87</v>
      </c>
      <c r="M89" s="7">
        <v>1.18635628666091</v>
      </c>
      <c r="N89" s="7">
        <v>2.29722846741118</v>
      </c>
      <c r="O89" s="7">
        <v>2.52568876373522</v>
      </c>
      <c r="P89" s="7">
        <v>1.50984216174649</v>
      </c>
      <c r="Q89" s="7">
        <v>1.468</v>
      </c>
      <c r="R89" s="7">
        <v>0.8544205565031341</v>
      </c>
      <c r="S89" s="7">
        <v>1.917</v>
      </c>
      <c r="T89" s="7">
        <v>1.50046713674545</v>
      </c>
      <c r="U89" s="7">
        <v>2.5020000000000002</v>
      </c>
      <c r="V89" s="7">
        <v>1.47</v>
      </c>
      <c r="W89" s="7">
        <v>1.59209625659029</v>
      </c>
      <c r="X89" s="7">
        <v>4.362</v>
      </c>
      <c r="Y89" s="7">
        <v>1.93</v>
      </c>
      <c r="Z89" s="7">
        <v>1.60157927710843</v>
      </c>
      <c r="AA89" s="7">
        <v>0.7924137515112031</v>
      </c>
      <c r="AB89" s="7">
        <v>0.875</v>
      </c>
      <c r="AC89" s="5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</row>
    <row r="90" spans="1:253" ht="12.75">
      <c r="A90" s="9" t="str">
        <f>"2610528A06"</f>
        <v>2610528A06</v>
      </c>
      <c r="B90" s="6" t="s">
        <v>1944</v>
      </c>
      <c r="C90" s="7" t="s">
        <v>1945</v>
      </c>
      <c r="D90" s="7" t="s">
        <v>1946</v>
      </c>
      <c r="E90" s="7" t="s">
        <v>1947</v>
      </c>
      <c r="F90" s="7">
        <v>2.43459326990614</v>
      </c>
      <c r="G90" s="7">
        <v>3.1763896225156</v>
      </c>
      <c r="H90" s="7">
        <v>0.969</v>
      </c>
      <c r="I90" s="7">
        <v>2.62791092074888</v>
      </c>
      <c r="J90" s="7">
        <v>2.74463634453359</v>
      </c>
      <c r="K90" s="7">
        <v>2.26231698488509</v>
      </c>
      <c r="L90" s="7">
        <v>0.679</v>
      </c>
      <c r="M90" s="7">
        <v>0.8066255282393721</v>
      </c>
      <c r="N90" s="7">
        <v>1.07662740864275</v>
      </c>
      <c r="O90" s="7">
        <v>1.52402463489841</v>
      </c>
      <c r="P90" s="7">
        <v>1.42116318137044</v>
      </c>
      <c r="Q90" s="7">
        <v>1.7510000000000001</v>
      </c>
      <c r="R90" s="7">
        <v>1.97920845693471</v>
      </c>
      <c r="S90" s="7">
        <v>1.032</v>
      </c>
      <c r="T90" s="7">
        <v>1.16863127778095</v>
      </c>
      <c r="U90" s="7">
        <v>0.7030000000000001</v>
      </c>
      <c r="V90" s="7">
        <v>0.651</v>
      </c>
      <c r="W90" s="7">
        <v>0.8510940095070411</v>
      </c>
      <c r="X90" s="7">
        <v>0.725</v>
      </c>
      <c r="Y90" s="7">
        <v>3.68</v>
      </c>
      <c r="Z90" s="7">
        <v>3.01682344508469</v>
      </c>
      <c r="AA90" s="7">
        <v>3.43420790815971</v>
      </c>
      <c r="AB90" s="7">
        <v>0.462</v>
      </c>
      <c r="AC90" s="5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</row>
    <row r="91" spans="1:253" ht="12.75">
      <c r="A91" s="9" t="str">
        <f>"4833419J07"</f>
        <v>4833419J07</v>
      </c>
      <c r="B91" s="6" t="s">
        <v>1948</v>
      </c>
      <c r="C91" s="7" t="s">
        <v>1949</v>
      </c>
      <c r="D91" s="7" t="s">
        <v>1950</v>
      </c>
      <c r="E91" s="7" t="s">
        <v>1951</v>
      </c>
      <c r="F91" s="7">
        <v>1.78227732598976</v>
      </c>
      <c r="G91" s="7">
        <v>2.21766825578045</v>
      </c>
      <c r="H91" s="7">
        <v>0.803</v>
      </c>
      <c r="I91" s="7">
        <v>1.16821115211765</v>
      </c>
      <c r="J91" s="7">
        <v>2.71575067805148</v>
      </c>
      <c r="K91" s="7">
        <v>1.34121247166648</v>
      </c>
      <c r="L91" s="7">
        <v>1.238</v>
      </c>
      <c r="M91" s="7">
        <v>1.0920282638683</v>
      </c>
      <c r="N91" s="7">
        <v>1.3883169056622</v>
      </c>
      <c r="O91" s="7">
        <v>2.58590805709746</v>
      </c>
      <c r="P91" s="7">
        <v>0.9658276666241211</v>
      </c>
      <c r="Q91" s="7">
        <v>1.206</v>
      </c>
      <c r="R91" s="7">
        <v>1.66477571717263</v>
      </c>
      <c r="S91" s="7">
        <v>1.121</v>
      </c>
      <c r="T91" s="7">
        <v>1.18214693215624</v>
      </c>
      <c r="U91" s="7">
        <v>1.322</v>
      </c>
      <c r="V91" s="7">
        <v>1.15</v>
      </c>
      <c r="W91" s="7">
        <v>1.31601999081984</v>
      </c>
      <c r="X91" s="7">
        <v>1.204</v>
      </c>
      <c r="Y91" s="7">
        <v>2.144</v>
      </c>
      <c r="Z91" s="7">
        <v>2.81050083289681</v>
      </c>
      <c r="AA91" s="7">
        <v>1.20822866589414</v>
      </c>
      <c r="AB91" s="7">
        <v>0.528</v>
      </c>
      <c r="AC91" s="5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</row>
    <row r="92" spans="1:253" ht="12.75">
      <c r="A92" s="9" t="s">
        <v>1839</v>
      </c>
      <c r="B92" s="6" t="s">
        <v>1555</v>
      </c>
      <c r="C92" s="7" t="s">
        <v>1556</v>
      </c>
      <c r="D92" s="7" t="s">
        <v>1557</v>
      </c>
      <c r="E92" s="7" t="s">
        <v>1558</v>
      </c>
      <c r="F92" s="7">
        <v>1.22158344542363</v>
      </c>
      <c r="G92" s="7">
        <v>1.98942260291737</v>
      </c>
      <c r="H92" s="7">
        <v>1.988</v>
      </c>
      <c r="I92" s="7">
        <v>1.7579584433348001</v>
      </c>
      <c r="J92" s="7">
        <v>3.0952485721786</v>
      </c>
      <c r="K92" s="7">
        <v>1.36756714945347</v>
      </c>
      <c r="L92" s="7">
        <v>1.665</v>
      </c>
      <c r="M92" s="7">
        <v>1.30970831646663</v>
      </c>
      <c r="N92" s="7">
        <v>1.82066609113668</v>
      </c>
      <c r="O92" s="7">
        <v>1.26281877408562</v>
      </c>
      <c r="P92" s="7">
        <v>1.01801128201798</v>
      </c>
      <c r="Q92" s="7">
        <v>1.596</v>
      </c>
      <c r="R92" s="7">
        <v>1.55274504979897</v>
      </c>
      <c r="S92" s="7">
        <v>1.169</v>
      </c>
      <c r="T92" s="7">
        <v>1.04591078656622</v>
      </c>
      <c r="U92" s="7">
        <v>1.469</v>
      </c>
      <c r="V92" s="7">
        <v>0.885</v>
      </c>
      <c r="W92" s="7">
        <v>0.9925195812360721</v>
      </c>
      <c r="X92" s="7">
        <v>1.283</v>
      </c>
      <c r="Y92" s="7">
        <v>4.606</v>
      </c>
      <c r="Z92" s="7">
        <v>1.90332609743321</v>
      </c>
      <c r="AA92" s="7">
        <v>1.26611906565105</v>
      </c>
      <c r="AB92" s="7">
        <v>1.091</v>
      </c>
      <c r="AC92" s="5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</row>
    <row r="93" spans="1:253" ht="12.75">
      <c r="A93" s="9" t="s">
        <v>1559</v>
      </c>
      <c r="B93" s="6" t="s">
        <v>1560</v>
      </c>
      <c r="C93" s="7" t="s">
        <v>1561</v>
      </c>
      <c r="D93" s="7" t="s">
        <v>1562</v>
      </c>
      <c r="E93" s="7" t="s">
        <v>1563</v>
      </c>
      <c r="F93" s="7">
        <v>3.19990756529923</v>
      </c>
      <c r="G93" s="7">
        <v>3.38252381606627</v>
      </c>
      <c r="H93" s="7">
        <v>3.481</v>
      </c>
      <c r="I93" s="7">
        <v>3.8657032264859</v>
      </c>
      <c r="J93" s="7">
        <v>6.267691597887</v>
      </c>
      <c r="K93" s="7">
        <v>2.60030432303307</v>
      </c>
      <c r="L93" s="7">
        <v>0.728</v>
      </c>
      <c r="M93" s="7">
        <v>0.900953551031983</v>
      </c>
      <c r="N93" s="7">
        <v>1.16936563068738</v>
      </c>
      <c r="O93" s="7">
        <v>1.31782775231465</v>
      </c>
      <c r="P93" s="7">
        <v>1.07762479390042</v>
      </c>
      <c r="Q93" s="7">
        <v>4.226</v>
      </c>
      <c r="R93" s="7">
        <v>5.34834406041866</v>
      </c>
      <c r="S93" s="7">
        <v>1.239</v>
      </c>
      <c r="T93" s="7">
        <v>1.00321839165643</v>
      </c>
      <c r="U93" s="7">
        <v>1.404</v>
      </c>
      <c r="V93" s="7">
        <v>1.132</v>
      </c>
      <c r="W93" s="7">
        <v>1.27875816353794</v>
      </c>
      <c r="X93" s="7">
        <v>0.839</v>
      </c>
      <c r="Y93" s="7">
        <v>2.689</v>
      </c>
      <c r="Z93" s="7">
        <v>3.62547515103894</v>
      </c>
      <c r="AA93" s="7">
        <v>0.781209158009866</v>
      </c>
      <c r="AB93" s="7">
        <v>0.163</v>
      </c>
      <c r="AC93" s="5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ht="12.75">
      <c r="A94" s="9" t="s">
        <v>1564</v>
      </c>
      <c r="B94" s="6" t="s">
        <v>1565</v>
      </c>
      <c r="C94" s="10" t="s">
        <v>84</v>
      </c>
      <c r="D94" s="7" t="s">
        <v>1566</v>
      </c>
      <c r="E94" s="7" t="s">
        <v>1567</v>
      </c>
      <c r="F94" s="7">
        <v>6.36447050416757</v>
      </c>
      <c r="G94" s="7">
        <v>5.81768377097291</v>
      </c>
      <c r="H94" s="7">
        <v>1.497</v>
      </c>
      <c r="I94" s="7">
        <v>5.98849258339254</v>
      </c>
      <c r="J94" s="7">
        <v>0.673334846272803</v>
      </c>
      <c r="K94" s="7">
        <v>0.735918711147981</v>
      </c>
      <c r="L94" s="7">
        <v>0.642</v>
      </c>
      <c r="M94" s="7">
        <v>0.7509961814642431</v>
      </c>
      <c r="N94" s="7">
        <v>0.635548664588478</v>
      </c>
      <c r="O94" s="7">
        <v>0.640086193430874</v>
      </c>
      <c r="P94" s="7">
        <v>1.33875997031547</v>
      </c>
      <c r="Q94" s="7">
        <v>27.601</v>
      </c>
      <c r="R94" s="7">
        <v>26.9702628635356</v>
      </c>
      <c r="S94" s="7">
        <v>0.91</v>
      </c>
      <c r="T94" s="7">
        <v>0.684524010842656</v>
      </c>
      <c r="U94" s="7">
        <v>0.8240000000000001</v>
      </c>
      <c r="V94" s="7">
        <v>1.25</v>
      </c>
      <c r="W94" s="7">
        <v>0.712209016910867</v>
      </c>
      <c r="X94" s="7">
        <v>0.463</v>
      </c>
      <c r="Y94" s="7">
        <v>1.34</v>
      </c>
      <c r="Z94" s="7">
        <v>0.9697162772830461</v>
      </c>
      <c r="AA94" s="7">
        <v>1.36011315557893</v>
      </c>
      <c r="AB94" s="7">
        <v>0.893</v>
      </c>
      <c r="AC94" s="5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ht="12.75">
      <c r="A95" s="9" t="s">
        <v>1568</v>
      </c>
      <c r="B95" s="6" t="s">
        <v>1569</v>
      </c>
      <c r="C95" s="10" t="s">
        <v>83</v>
      </c>
      <c r="D95" s="7" t="s">
        <v>1570</v>
      </c>
      <c r="E95" s="7" t="s">
        <v>1571</v>
      </c>
      <c r="F95" s="7">
        <v>8.73278161344367</v>
      </c>
      <c r="G95" s="7">
        <v>9.89335552393535</v>
      </c>
      <c r="H95" s="7">
        <v>2.277</v>
      </c>
      <c r="I95" s="7">
        <v>13.0165652132929</v>
      </c>
      <c r="J95" s="7">
        <v>0.86856210939332</v>
      </c>
      <c r="K95" s="7">
        <v>1.12532895911883</v>
      </c>
      <c r="L95" s="7">
        <v>8.813</v>
      </c>
      <c r="M95" s="7">
        <v>9.06516485709495</v>
      </c>
      <c r="N95" s="7">
        <v>0.9128783353348481</v>
      </c>
      <c r="O95" s="7">
        <v>0.7582571459649651</v>
      </c>
      <c r="P95" s="7">
        <v>0.7244445663989011</v>
      </c>
      <c r="Q95" s="7">
        <v>32.463</v>
      </c>
      <c r="R95" s="7">
        <v>67.0047952850719</v>
      </c>
      <c r="S95" s="7">
        <v>1.05</v>
      </c>
      <c r="T95" s="7">
        <v>0.904542315931903</v>
      </c>
      <c r="U95" s="7">
        <v>1.146</v>
      </c>
      <c r="V95" s="7">
        <v>1.52</v>
      </c>
      <c r="W95" s="7">
        <v>1.01961909198654</v>
      </c>
      <c r="X95" s="7">
        <v>0.313</v>
      </c>
      <c r="Y95" s="7">
        <v>1.101</v>
      </c>
      <c r="Z95" s="7">
        <v>1.32368850881788</v>
      </c>
      <c r="AA95" s="7">
        <v>0.9978312990357091</v>
      </c>
      <c r="AB95" s="7">
        <v>1.514</v>
      </c>
      <c r="AC95" s="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1:253" ht="12.75">
      <c r="A96" s="9" t="s">
        <v>1572</v>
      </c>
      <c r="B96" s="6" t="s">
        <v>1573</v>
      </c>
      <c r="C96" s="7" t="s">
        <v>1574</v>
      </c>
      <c r="D96" s="7" t="s">
        <v>1575</v>
      </c>
      <c r="E96" s="7" t="s">
        <v>1576</v>
      </c>
      <c r="F96" s="7">
        <v>0.6378946656293341</v>
      </c>
      <c r="G96" s="7">
        <v>0.8580648621190881</v>
      </c>
      <c r="H96" s="7">
        <v>0.47600000000000003</v>
      </c>
      <c r="I96" s="7">
        <v>0.491957561806145</v>
      </c>
      <c r="J96" s="7">
        <v>0.20817601016422502</v>
      </c>
      <c r="K96" s="7">
        <v>0.288320495941704</v>
      </c>
      <c r="L96" s="7">
        <v>0.132</v>
      </c>
      <c r="M96" s="7">
        <v>0.186237378334128</v>
      </c>
      <c r="N96" s="7">
        <v>0.5367931024705851</v>
      </c>
      <c r="O96" s="7">
        <v>0.345972920055995</v>
      </c>
      <c r="P96" s="7">
        <v>0.839070297208217</v>
      </c>
      <c r="Q96" s="7">
        <v>1.182</v>
      </c>
      <c r="R96" s="7">
        <v>0.9537544149077821</v>
      </c>
      <c r="S96" s="7">
        <v>0.986</v>
      </c>
      <c r="T96" s="7">
        <v>0.47189254938339403</v>
      </c>
      <c r="U96" s="7">
        <v>0.75</v>
      </c>
      <c r="V96" s="7">
        <v>0.678</v>
      </c>
      <c r="W96" s="7">
        <v>0.643613380323733</v>
      </c>
      <c r="X96" s="7">
        <v>0.456</v>
      </c>
      <c r="Y96" s="7">
        <v>1.685</v>
      </c>
      <c r="Z96" s="7">
        <v>1.3430312537105</v>
      </c>
      <c r="AA96" s="7">
        <v>1.04389462787454</v>
      </c>
      <c r="AB96" s="7">
        <v>0.79</v>
      </c>
      <c r="AC96" s="5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pans="1:253" ht="12.75">
      <c r="A97" s="9" t="s">
        <v>1577</v>
      </c>
      <c r="B97" s="6" t="s">
        <v>1578</v>
      </c>
      <c r="C97" s="7" t="s">
        <v>1579</v>
      </c>
      <c r="D97" s="7" t="s">
        <v>1580</v>
      </c>
      <c r="E97" s="7" t="s">
        <v>1581</v>
      </c>
      <c r="F97" s="7">
        <v>1.51667852651665</v>
      </c>
      <c r="G97" s="7">
        <v>2.78731903126504</v>
      </c>
      <c r="H97" s="7">
        <v>0.637</v>
      </c>
      <c r="I97" s="7">
        <v>1.4574430825679001</v>
      </c>
      <c r="J97" s="7">
        <v>0.5030090197748011</v>
      </c>
      <c r="K97" s="7">
        <v>0.5212285787477571</v>
      </c>
      <c r="L97" s="7">
        <v>0.665</v>
      </c>
      <c r="M97" s="7">
        <v>0.5321067952403661</v>
      </c>
      <c r="N97" s="7">
        <v>0.5697302982253261</v>
      </c>
      <c r="O97" s="7">
        <v>0.42611463811433503</v>
      </c>
      <c r="P97" s="7">
        <v>0.649361945316534</v>
      </c>
      <c r="Q97" s="7">
        <v>5.601</v>
      </c>
      <c r="R97" s="7">
        <v>14.479590322488</v>
      </c>
      <c r="S97" s="7">
        <v>0.834</v>
      </c>
      <c r="T97" s="7">
        <v>0.863141396604244</v>
      </c>
      <c r="U97" s="7">
        <v>0.8230000000000001</v>
      </c>
      <c r="V97" s="7">
        <v>0.671</v>
      </c>
      <c r="W97" s="7">
        <v>0.8366973944208521</v>
      </c>
      <c r="X97" s="7">
        <v>0.928</v>
      </c>
      <c r="Y97" s="7">
        <v>1.729</v>
      </c>
      <c r="Z97" s="7">
        <v>1.15089332111053</v>
      </c>
      <c r="AA97" s="7">
        <v>0.8870303188558241</v>
      </c>
      <c r="AB97" s="7">
        <v>1.309</v>
      </c>
      <c r="AC97" s="5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</row>
    <row r="98" spans="1:253" ht="12.75">
      <c r="A98" s="9" t="str">
        <f>"4930511O11"</f>
        <v>4930511O11</v>
      </c>
      <c r="B98" s="6" t="s">
        <v>1582</v>
      </c>
      <c r="C98" s="7" t="s">
        <v>1583</v>
      </c>
      <c r="D98" s="7" t="s">
        <v>1584</v>
      </c>
      <c r="E98" s="7" t="s">
        <v>1585</v>
      </c>
      <c r="F98" s="7">
        <v>1.35959916907263</v>
      </c>
      <c r="G98" s="7">
        <v>1.41002644081586</v>
      </c>
      <c r="H98" s="7">
        <v>1.496</v>
      </c>
      <c r="I98" s="7">
        <v>0.48593973230392906</v>
      </c>
      <c r="J98" s="7">
        <v>0.882506913901929</v>
      </c>
      <c r="K98" s="7">
        <v>1.24566008340247</v>
      </c>
      <c r="L98" s="7">
        <v>0.835</v>
      </c>
      <c r="M98" s="7">
        <v>0.9420708943005561</v>
      </c>
      <c r="N98" s="7">
        <v>1.40145208957873</v>
      </c>
      <c r="O98" s="7">
        <v>2.08138370663236</v>
      </c>
      <c r="P98" s="7">
        <v>1.82110606268139</v>
      </c>
      <c r="Q98" s="7">
        <v>2.096</v>
      </c>
      <c r="R98" s="7">
        <v>0.9134233746532641</v>
      </c>
      <c r="S98" s="7">
        <v>1.61</v>
      </c>
      <c r="T98" s="7">
        <v>1.09878209908994</v>
      </c>
      <c r="U98" s="7">
        <v>1.515</v>
      </c>
      <c r="V98" s="7">
        <v>1.181</v>
      </c>
      <c r="W98" s="7">
        <v>1.47607647618982</v>
      </c>
      <c r="X98" s="7">
        <v>1.622</v>
      </c>
      <c r="Y98" s="7">
        <v>2.816</v>
      </c>
      <c r="Z98" s="7">
        <v>1.58868411384669</v>
      </c>
      <c r="AA98" s="7">
        <v>0.657958629495162</v>
      </c>
      <c r="AB98" s="7">
        <v>2.024</v>
      </c>
      <c r="AC98" s="5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pans="1:253" ht="12.75">
      <c r="A99" s="9" t="str">
        <f>"4930455J02"</f>
        <v>4930455J02</v>
      </c>
      <c r="B99" s="6" t="s">
        <v>1586</v>
      </c>
      <c r="C99" s="7" t="s">
        <v>1587</v>
      </c>
      <c r="D99" s="7" t="s">
        <v>1588</v>
      </c>
      <c r="E99" s="7" t="s">
        <v>1589</v>
      </c>
      <c r="F99" s="7">
        <v>2.25701789697376</v>
      </c>
      <c r="G99" s="7">
        <v>1.77100245520506</v>
      </c>
      <c r="H99" s="7">
        <v>1.696</v>
      </c>
      <c r="I99" s="7">
        <v>1.21409710207205</v>
      </c>
      <c r="J99" s="7">
        <v>2.15646441150979</v>
      </c>
      <c r="K99" s="7">
        <v>2.65907866289574</v>
      </c>
      <c r="L99" s="7">
        <v>1.832</v>
      </c>
      <c r="M99" s="7">
        <v>1.31212698371772</v>
      </c>
      <c r="N99" s="7">
        <v>4.34002177522166</v>
      </c>
      <c r="O99" s="7">
        <v>2.00970363061232</v>
      </c>
      <c r="P99" s="7">
        <v>4.71943118098776</v>
      </c>
      <c r="Q99" s="7">
        <v>1.539</v>
      </c>
      <c r="R99" s="7">
        <v>3.77468661937661</v>
      </c>
      <c r="S99" s="7">
        <v>3.458</v>
      </c>
      <c r="T99" s="7">
        <v>3.2718541098472</v>
      </c>
      <c r="U99" s="7">
        <v>2.295</v>
      </c>
      <c r="V99" s="7">
        <v>3.387</v>
      </c>
      <c r="W99" s="7">
        <v>2.92928774018394</v>
      </c>
      <c r="X99" s="7">
        <v>3.056</v>
      </c>
      <c r="Y99" s="7">
        <v>2.853</v>
      </c>
      <c r="Z99" s="7">
        <v>3.61386950410337</v>
      </c>
      <c r="AA99" s="7">
        <v>2.48679727988001</v>
      </c>
      <c r="AB99" s="7">
        <v>1.129</v>
      </c>
      <c r="AC99" s="5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</row>
    <row r="100" spans="1:253" ht="12.75">
      <c r="A100" s="9" t="str">
        <f>"2700092A01"</f>
        <v>2700092A01</v>
      </c>
      <c r="B100" s="6" t="s">
        <v>1590</v>
      </c>
      <c r="C100" s="7" t="s">
        <v>1591</v>
      </c>
      <c r="D100" s="7" t="s">
        <v>1592</v>
      </c>
      <c r="E100" s="7" t="s">
        <v>1593</v>
      </c>
      <c r="F100" s="7">
        <v>0.873713692194735</v>
      </c>
      <c r="G100" s="7">
        <v>0.739413595678124</v>
      </c>
      <c r="H100" s="7">
        <v>1.028</v>
      </c>
      <c r="I100" s="7">
        <v>0.5487508277333071</v>
      </c>
      <c r="J100" s="7">
        <v>1.61162097820917</v>
      </c>
      <c r="K100" s="7">
        <v>2.69646975352018</v>
      </c>
      <c r="L100" s="7">
        <v>2.118</v>
      </c>
      <c r="M100" s="7">
        <v>0.9964909074501391</v>
      </c>
      <c r="N100" s="7">
        <v>0.620993593532296</v>
      </c>
      <c r="O100" s="7">
        <v>1.0009834778696</v>
      </c>
      <c r="P100" s="7">
        <v>0.8402706158136941</v>
      </c>
      <c r="Q100" s="7">
        <v>1.224</v>
      </c>
      <c r="R100" s="7">
        <v>1.13076286935817</v>
      </c>
      <c r="S100" s="7">
        <v>1.156</v>
      </c>
      <c r="T100" s="7">
        <v>1.50598590936788</v>
      </c>
      <c r="U100" s="7">
        <v>1.109</v>
      </c>
      <c r="V100" s="7">
        <v>1.332</v>
      </c>
      <c r="W100" s="7">
        <v>0.8993650130313211</v>
      </c>
      <c r="X100" s="7">
        <v>1.323</v>
      </c>
      <c r="Y100" s="7">
        <v>1.475</v>
      </c>
      <c r="Z100" s="7">
        <v>1.71763574646412</v>
      </c>
      <c r="AA100" s="7">
        <v>1.39434941349968</v>
      </c>
      <c r="AB100" s="7">
        <v>0.6980000000000001</v>
      </c>
      <c r="AC100" s="5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</row>
    <row r="101" spans="1:253" ht="12.75">
      <c r="A101" s="9" t="str">
        <f>"8030447B05"</f>
        <v>8030447B05</v>
      </c>
      <c r="B101" s="6" t="s">
        <v>1594</v>
      </c>
      <c r="C101" s="7" t="s">
        <v>1595</v>
      </c>
      <c r="D101" s="7" t="s">
        <v>1596</v>
      </c>
      <c r="E101" s="7" t="s">
        <v>1597</v>
      </c>
      <c r="F101" s="7">
        <v>0.909626047861894</v>
      </c>
      <c r="G101" s="7">
        <v>0.620730472629581</v>
      </c>
      <c r="H101" s="7">
        <v>0.613</v>
      </c>
      <c r="I101" s="7">
        <v>0.275691814070263</v>
      </c>
      <c r="J101" s="7">
        <v>1.23162505534959</v>
      </c>
      <c r="K101" s="7">
        <v>2.03241743108352</v>
      </c>
      <c r="L101" s="7">
        <v>1.553</v>
      </c>
      <c r="M101" s="7">
        <v>0.6881108329358361</v>
      </c>
      <c r="N101" s="7">
        <v>0.6459018331281571</v>
      </c>
      <c r="O101" s="7">
        <v>0.47023394539420704</v>
      </c>
      <c r="P101" s="7">
        <v>0.5744112474755011</v>
      </c>
      <c r="Q101" s="7">
        <v>1.134</v>
      </c>
      <c r="R101" s="7">
        <v>1.14047219386389</v>
      </c>
      <c r="S101" s="7">
        <v>0.86</v>
      </c>
      <c r="T101" s="7">
        <v>1.29528310445252</v>
      </c>
      <c r="U101" s="7">
        <v>0.7</v>
      </c>
      <c r="V101" s="7">
        <v>0.887</v>
      </c>
      <c r="W101" s="7">
        <v>0.7198307543094381</v>
      </c>
      <c r="X101" s="7">
        <v>1.143</v>
      </c>
      <c r="Y101" s="7">
        <v>1.403</v>
      </c>
      <c r="Z101" s="7">
        <v>1.24889656189977</v>
      </c>
      <c r="AA101" s="7">
        <v>1.29226311715417</v>
      </c>
      <c r="AB101" s="7">
        <v>0.63</v>
      </c>
      <c r="AC101" s="5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</row>
    <row r="102" spans="1:253" ht="12.75">
      <c r="A102" s="9" t="str">
        <f>"2510040N03"</f>
        <v>2510040N03</v>
      </c>
      <c r="B102" s="6" t="s">
        <v>1598</v>
      </c>
      <c r="C102" s="7" t="s">
        <v>1599</v>
      </c>
      <c r="D102" s="7" t="s">
        <v>1600</v>
      </c>
      <c r="E102" s="7" t="s">
        <v>1601</v>
      </c>
      <c r="F102" s="7">
        <v>1.44565096026233</v>
      </c>
      <c r="G102" s="7">
        <v>0.771700450890439</v>
      </c>
      <c r="H102" s="7">
        <v>0.676</v>
      </c>
      <c r="I102" s="7">
        <v>0.417110807372335</v>
      </c>
      <c r="J102" s="7">
        <v>1.04436625194828</v>
      </c>
      <c r="K102" s="7">
        <v>1.66327447151738</v>
      </c>
      <c r="L102" s="7">
        <v>1.166</v>
      </c>
      <c r="M102" s="7">
        <v>0.70625083731903</v>
      </c>
      <c r="N102" s="7">
        <v>0.7812468369602761</v>
      </c>
      <c r="O102" s="7">
        <v>0.951529664165996</v>
      </c>
      <c r="P102" s="7">
        <v>1.54335971505469</v>
      </c>
      <c r="Q102" s="7">
        <v>1.123</v>
      </c>
      <c r="R102" s="7">
        <v>1.20395623870896</v>
      </c>
      <c r="S102" s="7">
        <v>0.923</v>
      </c>
      <c r="T102" s="7">
        <v>0.8288602059881791</v>
      </c>
      <c r="U102" s="7">
        <v>0.839</v>
      </c>
      <c r="V102" s="7">
        <v>0.8270000000000001</v>
      </c>
      <c r="W102" s="7">
        <v>0.917995926672272</v>
      </c>
      <c r="X102" s="7">
        <v>1.081</v>
      </c>
      <c r="Y102" s="7">
        <v>1.143</v>
      </c>
      <c r="Z102" s="7">
        <v>0.789828749781736</v>
      </c>
      <c r="AA102" s="7">
        <v>1.4341879681711</v>
      </c>
      <c r="AB102" s="7">
        <v>1.197</v>
      </c>
      <c r="AC102" s="5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</row>
    <row r="103" spans="1:253" ht="12.75">
      <c r="A103" s="9" t="str">
        <f>"3000008M07"</f>
        <v>3000008M07</v>
      </c>
      <c r="B103" s="6" t="s">
        <v>1602</v>
      </c>
      <c r="C103" s="7" t="s">
        <v>1603</v>
      </c>
      <c r="D103" s="7" t="s">
        <v>1604</v>
      </c>
      <c r="E103" s="7" t="s">
        <v>1605</v>
      </c>
      <c r="F103" s="7">
        <v>2.06816763750793</v>
      </c>
      <c r="G103" s="7">
        <v>2.17521331877227</v>
      </c>
      <c r="H103" s="7">
        <v>1.224</v>
      </c>
      <c r="I103" s="7">
        <v>1.40215427401629</v>
      </c>
      <c r="J103" s="7">
        <v>1.65395342046744</v>
      </c>
      <c r="K103" s="7">
        <v>3.09428801846973</v>
      </c>
      <c r="L103" s="7">
        <v>0.862</v>
      </c>
      <c r="M103" s="7">
        <v>0.5236414598615421</v>
      </c>
      <c r="N103" s="7">
        <v>3.9424915358751</v>
      </c>
      <c r="O103" s="7">
        <v>1.11539850392126</v>
      </c>
      <c r="P103" s="7">
        <v>3.8168448057061</v>
      </c>
      <c r="Q103" s="7">
        <v>1.63</v>
      </c>
      <c r="R103" s="7">
        <v>2.25629764090557</v>
      </c>
      <c r="S103" s="7">
        <v>1.266</v>
      </c>
      <c r="T103" s="7">
        <v>1.48907579530608</v>
      </c>
      <c r="U103" s="7">
        <v>1.797</v>
      </c>
      <c r="V103" s="7">
        <v>2.584</v>
      </c>
      <c r="W103" s="7">
        <v>1.49470738983077</v>
      </c>
      <c r="X103" s="7">
        <v>2.602</v>
      </c>
      <c r="Y103" s="7">
        <v>4.37</v>
      </c>
      <c r="Z103" s="7">
        <v>2.56807176357604</v>
      </c>
      <c r="AA103" s="7">
        <v>2.26021550018631</v>
      </c>
      <c r="AB103" s="7">
        <v>1.298</v>
      </c>
      <c r="AC103" s="5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</row>
    <row r="104" spans="1:253" ht="12.75">
      <c r="A104" s="9" t="str">
        <f>"0610006J14"</f>
        <v>0610006J14</v>
      </c>
      <c r="B104" s="6" t="s">
        <v>1787</v>
      </c>
      <c r="C104" s="7" t="s">
        <v>1788</v>
      </c>
      <c r="D104" s="7" t="s">
        <v>1789</v>
      </c>
      <c r="E104" s="7" t="s">
        <v>1790</v>
      </c>
      <c r="F104" s="7">
        <v>3.72104859761108</v>
      </c>
      <c r="G104" s="7">
        <v>3.57022025990322</v>
      </c>
      <c r="H104" s="7">
        <v>2.231</v>
      </c>
      <c r="I104" s="7">
        <v>2.66176121169884</v>
      </c>
      <c r="J104" s="7">
        <v>2.8367716600369</v>
      </c>
      <c r="K104" s="7">
        <v>3.38143238975504</v>
      </c>
      <c r="L104" s="7">
        <v>1.777</v>
      </c>
      <c r="M104" s="7">
        <v>1.34477899160747</v>
      </c>
      <c r="N104" s="7">
        <v>9.05094934599794</v>
      </c>
      <c r="O104" s="7">
        <v>4.81793907992239</v>
      </c>
      <c r="P104" s="7">
        <v>11.660224606529</v>
      </c>
      <c r="Q104" s="7">
        <v>2.768</v>
      </c>
      <c r="R104" s="7">
        <v>5.14370137468277</v>
      </c>
      <c r="S104" s="7">
        <v>5.358</v>
      </c>
      <c r="T104" s="7">
        <v>4.99777897377911</v>
      </c>
      <c r="U104" s="7">
        <v>6.351</v>
      </c>
      <c r="V104" s="7">
        <v>5.615</v>
      </c>
      <c r="W104" s="7">
        <v>5.65194171089552</v>
      </c>
      <c r="X104" s="7">
        <v>11.132</v>
      </c>
      <c r="Y104" s="7">
        <v>5.837</v>
      </c>
      <c r="Z104" s="7">
        <v>4.02651472847914</v>
      </c>
      <c r="AA104" s="7">
        <v>2.79305616891655</v>
      </c>
      <c r="AB104" s="7">
        <v>2.188</v>
      </c>
      <c r="AC104" s="5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</row>
    <row r="105" spans="1:253" ht="12.75">
      <c r="A105" s="9" t="str">
        <f>"0610008O06"</f>
        <v>0610008O06</v>
      </c>
      <c r="B105" s="6" t="s">
        <v>1791</v>
      </c>
      <c r="C105" s="7" t="s">
        <v>1792</v>
      </c>
      <c r="D105" s="7" t="s">
        <v>1793</v>
      </c>
      <c r="E105" s="7" t="s">
        <v>1794</v>
      </c>
      <c r="F105" s="7">
        <v>1.3049565474331</v>
      </c>
      <c r="G105" s="7">
        <v>1.56668446203048</v>
      </c>
      <c r="H105" s="7">
        <v>1.232</v>
      </c>
      <c r="I105" s="7">
        <v>0.5201661375977821</v>
      </c>
      <c r="J105" s="7">
        <v>2.27748539349521</v>
      </c>
      <c r="K105" s="7">
        <v>1.656343851963</v>
      </c>
      <c r="L105" s="7">
        <v>0.556</v>
      </c>
      <c r="M105" s="7">
        <v>1.38347766762495</v>
      </c>
      <c r="N105" s="7">
        <v>1.71000939621369</v>
      </c>
      <c r="O105" s="7">
        <v>0.61263589899847</v>
      </c>
      <c r="P105" s="7">
        <v>0.77165858061322</v>
      </c>
      <c r="Q105" s="7">
        <v>1.201</v>
      </c>
      <c r="R105" s="7">
        <v>1.30777132380856</v>
      </c>
      <c r="S105" s="7">
        <v>0.966</v>
      </c>
      <c r="T105" s="7">
        <v>0.7929345874051811</v>
      </c>
      <c r="U105" s="7">
        <v>1.351</v>
      </c>
      <c r="V105" s="7">
        <v>1.553</v>
      </c>
      <c r="W105" s="7">
        <v>1.03740314591654</v>
      </c>
      <c r="X105" s="7">
        <v>1.5110000000000001</v>
      </c>
      <c r="Y105" s="7">
        <v>1.569</v>
      </c>
      <c r="Z105" s="7">
        <v>1.63575145975205</v>
      </c>
      <c r="AA105" s="7">
        <v>1.23312776256378</v>
      </c>
      <c r="AB105" s="7">
        <v>1.936</v>
      </c>
      <c r="AC105" s="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</row>
    <row r="106" spans="1:253" ht="12.75">
      <c r="A106" s="9" t="str">
        <f>"1200014H24"</f>
        <v>1200014H24</v>
      </c>
      <c r="B106" s="6" t="s">
        <v>1795</v>
      </c>
      <c r="C106" s="7" t="s">
        <v>1796</v>
      </c>
      <c r="D106" s="7" t="s">
        <v>1797</v>
      </c>
      <c r="E106" s="7" t="s">
        <v>1798</v>
      </c>
      <c r="F106" s="7">
        <v>0.818432219029749</v>
      </c>
      <c r="G106" s="7">
        <v>1.01789668395735</v>
      </c>
      <c r="H106" s="7">
        <v>1.113</v>
      </c>
      <c r="I106" s="7">
        <v>0.5792160895882751</v>
      </c>
      <c r="J106" s="7">
        <v>1.10412969984231</v>
      </c>
      <c r="K106" s="7">
        <v>0.727750983841367</v>
      </c>
      <c r="L106" s="7">
        <v>0.488</v>
      </c>
      <c r="M106" s="7">
        <v>0.939652227049464</v>
      </c>
      <c r="N106" s="7">
        <v>0.64369310026338</v>
      </c>
      <c r="O106" s="7">
        <v>0.589221087791933</v>
      </c>
      <c r="P106" s="7">
        <v>0.572437437969551</v>
      </c>
      <c r="Q106" s="7">
        <v>1.311</v>
      </c>
      <c r="R106" s="7">
        <v>1.57365744104205</v>
      </c>
      <c r="S106" s="7">
        <v>1.145</v>
      </c>
      <c r="T106" s="7">
        <v>1.20638681695581</v>
      </c>
      <c r="U106" s="7">
        <v>1.156</v>
      </c>
      <c r="V106" s="7">
        <v>1.144</v>
      </c>
      <c r="W106" s="7">
        <v>0.88412153823418</v>
      </c>
      <c r="X106" s="7">
        <v>0.747</v>
      </c>
      <c r="Y106" s="7">
        <v>2.432</v>
      </c>
      <c r="Z106" s="7">
        <v>3.0361661899773</v>
      </c>
      <c r="AA106" s="7">
        <v>1.3414388330767</v>
      </c>
      <c r="AB106" s="7">
        <v>1.124</v>
      </c>
      <c r="AC106" s="5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</row>
    <row r="107" spans="1:253" ht="12.75">
      <c r="A107" s="9" t="str">
        <f>"2010309G22"</f>
        <v>2010309G22</v>
      </c>
      <c r="B107" s="6" t="s">
        <v>1799</v>
      </c>
      <c r="C107" s="7" t="s">
        <v>1800</v>
      </c>
      <c r="D107" s="7" t="s">
        <v>1801</v>
      </c>
      <c r="E107" s="7" t="s">
        <v>1802</v>
      </c>
      <c r="F107" s="7">
        <v>1.76050382184806</v>
      </c>
      <c r="G107" s="7">
        <v>1.08466375281267</v>
      </c>
      <c r="H107" s="7">
        <v>1.156</v>
      </c>
      <c r="I107" s="7">
        <v>0.6747491329359511</v>
      </c>
      <c r="J107" s="7">
        <v>1.23262111281449</v>
      </c>
      <c r="K107" s="7">
        <v>2.57100711728531</v>
      </c>
      <c r="L107" s="7">
        <v>1.518</v>
      </c>
      <c r="M107" s="7">
        <v>1.07751626036174</v>
      </c>
      <c r="N107" s="7">
        <v>3.76178141566425</v>
      </c>
      <c r="O107" s="7">
        <v>2.66729585794819</v>
      </c>
      <c r="P107" s="7">
        <v>4.41268513214875</v>
      </c>
      <c r="Q107" s="7">
        <v>1.309</v>
      </c>
      <c r="R107" s="7">
        <v>2.43031861089266</v>
      </c>
      <c r="S107" s="7">
        <v>1.094</v>
      </c>
      <c r="T107" s="7">
        <v>2.21797921129174</v>
      </c>
      <c r="U107" s="7">
        <v>1.205</v>
      </c>
      <c r="V107" s="7">
        <v>1.566</v>
      </c>
      <c r="W107" s="7">
        <v>1.37191273174269</v>
      </c>
      <c r="X107" s="7">
        <v>2.841</v>
      </c>
      <c r="Y107" s="7">
        <v>1.853</v>
      </c>
      <c r="Z107" s="7">
        <v>2.59192781561027</v>
      </c>
      <c r="AA107" s="7">
        <v>1.18519700147473</v>
      </c>
      <c r="AB107" s="7">
        <v>0.853</v>
      </c>
      <c r="AC107" s="5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</row>
    <row r="108" spans="1:253" ht="12.75">
      <c r="A108" s="9" t="str">
        <f>"2310065A10"</f>
        <v>2310065A10</v>
      </c>
      <c r="B108" s="6" t="s">
        <v>1803</v>
      </c>
      <c r="C108" s="7" t="s">
        <v>1804</v>
      </c>
      <c r="D108" s="7" t="s">
        <v>1805</v>
      </c>
      <c r="E108" s="7" t="s">
        <v>1806</v>
      </c>
      <c r="F108" s="7">
        <v>0.569555295172225</v>
      </c>
      <c r="G108" s="7">
        <v>0.48142116737300106</v>
      </c>
      <c r="H108" s="7">
        <v>0.23900000000000002</v>
      </c>
      <c r="I108" s="7">
        <v>0.30013924642301504</v>
      </c>
      <c r="J108" s="7">
        <v>0.29831921073772905</v>
      </c>
      <c r="K108" s="7">
        <v>0.556468934247197</v>
      </c>
      <c r="L108" s="7">
        <v>0.889</v>
      </c>
      <c r="M108" s="7">
        <v>0.48494278384406</v>
      </c>
      <c r="N108" s="7">
        <v>0.48964483806524306</v>
      </c>
      <c r="O108" s="7">
        <v>0.502970980369372</v>
      </c>
      <c r="P108" s="7">
        <v>0.44426078936620705</v>
      </c>
      <c r="Q108" s="7">
        <v>1.286</v>
      </c>
      <c r="R108" s="7">
        <v>1.00752913524714</v>
      </c>
      <c r="S108" s="7">
        <v>0.781</v>
      </c>
      <c r="T108" s="7">
        <v>0.711963805225844</v>
      </c>
      <c r="U108" s="7">
        <v>0.665</v>
      </c>
      <c r="V108" s="7">
        <v>0.788</v>
      </c>
      <c r="W108" s="7">
        <v>0.710515297488963</v>
      </c>
      <c r="X108" s="7">
        <v>0.418</v>
      </c>
      <c r="Y108" s="7">
        <v>2.706</v>
      </c>
      <c r="Z108" s="7">
        <v>5.91952469530295</v>
      </c>
      <c r="AA108" s="7">
        <v>1.43792283267155</v>
      </c>
      <c r="AB108" s="7">
        <v>0.426</v>
      </c>
      <c r="AC108" s="5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</row>
    <row r="109" spans="1:253" ht="12.75">
      <c r="A109" s="9" t="str">
        <f>"0610008D13"</f>
        <v>0610008D13</v>
      </c>
      <c r="B109" s="6" t="s">
        <v>1807</v>
      </c>
      <c r="C109" s="7" t="s">
        <v>1808</v>
      </c>
      <c r="D109" s="7" t="s">
        <v>1809</v>
      </c>
      <c r="E109" s="7" t="s">
        <v>1810</v>
      </c>
      <c r="F109" s="7">
        <v>3.94114304297303</v>
      </c>
      <c r="G109" s="7">
        <v>3.60250698372486</v>
      </c>
      <c r="H109" s="7">
        <v>1.87</v>
      </c>
      <c r="I109" s="7">
        <v>2.23261474532208</v>
      </c>
      <c r="J109" s="7">
        <v>2.39203200195878</v>
      </c>
      <c r="K109" s="7">
        <v>3.99032118355997</v>
      </c>
      <c r="L109" s="7">
        <v>0.8130000000000001</v>
      </c>
      <c r="M109" s="7">
        <v>1.04849225334863</v>
      </c>
      <c r="N109" s="7">
        <v>8.16134192340562</v>
      </c>
      <c r="O109" s="7">
        <v>3.99007060026916</v>
      </c>
      <c r="P109" s="7">
        <v>8.21404265431595</v>
      </c>
      <c r="Q109" s="7">
        <v>2.039</v>
      </c>
      <c r="R109" s="7">
        <v>4.79715317694024</v>
      </c>
      <c r="S109" s="7">
        <v>3.536</v>
      </c>
      <c r="T109" s="7">
        <v>4.75214217077587</v>
      </c>
      <c r="U109" s="7">
        <v>4.94</v>
      </c>
      <c r="V109" s="7">
        <v>7.141</v>
      </c>
      <c r="W109" s="7">
        <v>5.41651471125078</v>
      </c>
      <c r="X109" s="7">
        <v>9.54</v>
      </c>
      <c r="Y109" s="7">
        <v>3.735</v>
      </c>
      <c r="Z109" s="7">
        <v>3.43462673476515</v>
      </c>
      <c r="AA109" s="7">
        <v>1.76347852162705</v>
      </c>
      <c r="AB109" s="7">
        <v>1.473</v>
      </c>
      <c r="AC109" s="5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</row>
    <row r="110" spans="1:253" ht="12.75">
      <c r="A110" s="9" t="str">
        <f>"4930522D07"</f>
        <v>4930522D07</v>
      </c>
      <c r="B110" s="6" t="s">
        <v>1811</v>
      </c>
      <c r="C110" s="7" t="s">
        <v>1812</v>
      </c>
      <c r="D110" s="7" t="s">
        <v>1813</v>
      </c>
      <c r="E110" s="7" t="s">
        <v>1814</v>
      </c>
      <c r="F110" s="7">
        <v>1.18127153775287</v>
      </c>
      <c r="G110" s="7">
        <v>0.854792052100047</v>
      </c>
      <c r="H110" s="7">
        <v>0.607</v>
      </c>
      <c r="I110" s="7">
        <v>0.344144624657968</v>
      </c>
      <c r="J110" s="7">
        <v>1.11658041815357</v>
      </c>
      <c r="K110" s="7">
        <v>1.09706295077859</v>
      </c>
      <c r="L110" s="7">
        <v>1.462</v>
      </c>
      <c r="M110" s="7">
        <v>0.76188018409416</v>
      </c>
      <c r="N110" s="7">
        <v>1.47766811647129</v>
      </c>
      <c r="O110" s="7">
        <v>1.55787063418497</v>
      </c>
      <c r="P110" s="7">
        <v>1.09067602211851</v>
      </c>
      <c r="Q110" s="7">
        <v>1.177</v>
      </c>
      <c r="R110" s="7">
        <v>1.33615242620988</v>
      </c>
      <c r="S110" s="7">
        <v>1.086</v>
      </c>
      <c r="T110" s="7">
        <v>1.39054187491547</v>
      </c>
      <c r="U110" s="7">
        <v>1.031</v>
      </c>
      <c r="V110" s="7">
        <v>1.197</v>
      </c>
      <c r="W110" s="7">
        <v>0.9035993115860831</v>
      </c>
      <c r="X110" s="7">
        <v>1.401</v>
      </c>
      <c r="Y110" s="7">
        <v>1.18</v>
      </c>
      <c r="Z110" s="7">
        <v>1.45006110878296</v>
      </c>
      <c r="AA110" s="7">
        <v>0.27762492786645404</v>
      </c>
      <c r="AB110" s="7">
        <v>0.925</v>
      </c>
      <c r="AC110" s="5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</row>
    <row r="111" spans="1:253" ht="12.75">
      <c r="A111" s="9" t="str">
        <f>"4931431F19"</f>
        <v>4931431F19</v>
      </c>
      <c r="B111" s="6" t="s">
        <v>1815</v>
      </c>
      <c r="C111" s="7" t="s">
        <v>1816</v>
      </c>
      <c r="D111" s="7" t="s">
        <v>1817</v>
      </c>
      <c r="E111" s="7"/>
      <c r="F111" s="7">
        <v>1.63684345843672</v>
      </c>
      <c r="G111" s="7">
        <v>0.9132397273243711</v>
      </c>
      <c r="H111" s="7">
        <v>0.971</v>
      </c>
      <c r="I111" s="7">
        <v>0.606296322348246</v>
      </c>
      <c r="J111" s="7">
        <v>0.91836498263835</v>
      </c>
      <c r="K111" s="7">
        <v>2.03090572015919</v>
      </c>
      <c r="L111" s="7">
        <v>1.286</v>
      </c>
      <c r="M111" s="7">
        <v>0.7642988513452521</v>
      </c>
      <c r="N111" s="7">
        <v>1.03257050771947</v>
      </c>
      <c r="O111" s="7">
        <v>0.956918760167985</v>
      </c>
      <c r="P111" s="7">
        <v>1.53852030177173</v>
      </c>
      <c r="Q111" s="7">
        <v>1.235</v>
      </c>
      <c r="R111" s="7">
        <v>1.53183265855588</v>
      </c>
      <c r="S111" s="7">
        <v>1.121</v>
      </c>
      <c r="T111" s="7">
        <v>1.30703969922526</v>
      </c>
      <c r="U111" s="7">
        <v>1.143</v>
      </c>
      <c r="V111" s="7">
        <v>1.048</v>
      </c>
      <c r="W111" s="7">
        <v>1.1127736601913</v>
      </c>
      <c r="X111" s="7">
        <v>1.132</v>
      </c>
      <c r="Y111" s="7">
        <v>1.484</v>
      </c>
      <c r="Z111" s="7">
        <v>1.64413331587219</v>
      </c>
      <c r="AA111" s="7">
        <v>1.35762324591197</v>
      </c>
      <c r="AB111" s="7">
        <v>1.06</v>
      </c>
      <c r="AC111" s="5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</row>
    <row r="112" spans="1:253" ht="12.75">
      <c r="A112" s="9" t="str">
        <f>"3110003A22"</f>
        <v>3110003A22</v>
      </c>
      <c r="B112" s="6" t="s">
        <v>1818</v>
      </c>
      <c r="C112" s="7" t="s">
        <v>1819</v>
      </c>
      <c r="D112" s="7" t="s">
        <v>1820</v>
      </c>
      <c r="E112" s="7" t="s">
        <v>1821</v>
      </c>
      <c r="F112" s="7">
        <v>0.6126947824287511</v>
      </c>
      <c r="G112" s="7">
        <v>1.87872272177792</v>
      </c>
      <c r="H112" s="7">
        <v>0.401</v>
      </c>
      <c r="I112" s="7">
        <v>0.6108096944749081</v>
      </c>
      <c r="J112" s="7">
        <v>0.76845833417081</v>
      </c>
      <c r="K112" s="7">
        <v>1.78157554680325</v>
      </c>
      <c r="L112" s="7">
        <v>1.666</v>
      </c>
      <c r="M112" s="7">
        <v>1.63380972811303</v>
      </c>
      <c r="N112" s="7">
        <v>1.88585776701729</v>
      </c>
      <c r="O112" s="7">
        <v>2.17421117451369</v>
      </c>
      <c r="P112" s="7">
        <v>1.31608954621039</v>
      </c>
      <c r="Q112" s="7">
        <v>1.106</v>
      </c>
      <c r="R112" s="7">
        <v>1.46984235594246</v>
      </c>
      <c r="S112" s="7">
        <v>1.678</v>
      </c>
      <c r="T112" s="7">
        <v>1.23281639003677</v>
      </c>
      <c r="U112" s="7">
        <v>1.339</v>
      </c>
      <c r="V112" s="7">
        <v>1.179</v>
      </c>
      <c r="W112" s="7">
        <v>1.99604833871452</v>
      </c>
      <c r="X112" s="7">
        <v>1.305</v>
      </c>
      <c r="Y112" s="7">
        <v>1.967</v>
      </c>
      <c r="Z112" s="7">
        <v>1.50486555264536</v>
      </c>
      <c r="AA112" s="7">
        <v>1.114857053383</v>
      </c>
      <c r="AB112" s="7">
        <v>1.992</v>
      </c>
      <c r="AC112" s="5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</row>
    <row r="113" spans="1:253" ht="12.75">
      <c r="A113" s="9" t="str">
        <f>"2810407C17"</f>
        <v>2810407C17</v>
      </c>
      <c r="B113" s="6" t="s">
        <v>1822</v>
      </c>
      <c r="C113" s="7" t="s">
        <v>1823</v>
      </c>
      <c r="D113" s="7" t="s">
        <v>1824</v>
      </c>
      <c r="E113" s="7" t="s">
        <v>1825</v>
      </c>
      <c r="F113" s="7">
        <v>0.698290447518858</v>
      </c>
      <c r="G113" s="7">
        <v>1.5100969953436</v>
      </c>
      <c r="H113" s="7">
        <v>1.068</v>
      </c>
      <c r="I113" s="7">
        <v>0.49571870524503</v>
      </c>
      <c r="J113" s="7">
        <v>0.8999379195376891</v>
      </c>
      <c r="K113" s="7">
        <v>1.72676046377354</v>
      </c>
      <c r="L113" s="7">
        <v>1.127</v>
      </c>
      <c r="M113" s="7">
        <v>1.00616557645451</v>
      </c>
      <c r="N113" s="7">
        <v>1.15979157984459</v>
      </c>
      <c r="O113" s="7">
        <v>0.674225182010302</v>
      </c>
      <c r="P113" s="7">
        <v>0.7924664177028811</v>
      </c>
      <c r="Q113" s="7">
        <v>1.144</v>
      </c>
      <c r="R113" s="7">
        <v>1.4071051822132</v>
      </c>
      <c r="S113" s="7">
        <v>1.311</v>
      </c>
      <c r="T113" s="7">
        <v>0.9490045317483831</v>
      </c>
      <c r="U113" s="7">
        <v>1.307</v>
      </c>
      <c r="V113" s="7">
        <v>1.243</v>
      </c>
      <c r="W113" s="7">
        <v>0.945095437422744</v>
      </c>
      <c r="X113" s="7">
        <v>0.47700000000000004</v>
      </c>
      <c r="Y113" s="7">
        <v>1.238</v>
      </c>
      <c r="Z113" s="7">
        <v>1.48036474244805</v>
      </c>
      <c r="AA113" s="7">
        <v>0.9685748604488861</v>
      </c>
      <c r="AB113" s="7">
        <v>1.493</v>
      </c>
      <c r="AC113" s="5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</row>
    <row r="114" spans="1:253" ht="12.75">
      <c r="A114" s="9" t="str">
        <f>"2610020P14"</f>
        <v>2610020P14</v>
      </c>
      <c r="B114" s="6" t="s">
        <v>1826</v>
      </c>
      <c r="C114" s="7" t="s">
        <v>1827</v>
      </c>
      <c r="D114" s="7" t="s">
        <v>1828</v>
      </c>
      <c r="E114" s="7" t="s">
        <v>1829</v>
      </c>
      <c r="F114" s="7">
        <v>0.5877666513786111</v>
      </c>
      <c r="G114" s="7">
        <v>0.9099639160719951</v>
      </c>
      <c r="H114" s="7">
        <v>0.499</v>
      </c>
      <c r="I114" s="7">
        <v>0.277948500133594</v>
      </c>
      <c r="J114" s="7">
        <v>0.33019304961454804</v>
      </c>
      <c r="K114" s="7">
        <v>0.7437637773480931</v>
      </c>
      <c r="L114" s="7">
        <v>0.548</v>
      </c>
      <c r="M114" s="7">
        <v>0.46438411220977405</v>
      </c>
      <c r="N114" s="7">
        <v>1.23930220476987</v>
      </c>
      <c r="O114" s="7">
        <v>0.807545466092305</v>
      </c>
      <c r="P114" s="7">
        <v>1.18993157930412</v>
      </c>
      <c r="Q114" s="7">
        <v>1.03</v>
      </c>
      <c r="R114" s="7">
        <v>1.08146937571376</v>
      </c>
      <c r="S114" s="7">
        <v>0.82</v>
      </c>
      <c r="T114" s="7">
        <v>0.8546516789008941</v>
      </c>
      <c r="U114" s="7">
        <v>0.883</v>
      </c>
      <c r="V114" s="7">
        <v>1.05</v>
      </c>
      <c r="W114" s="7">
        <v>0.654622556566112</v>
      </c>
      <c r="X114" s="7">
        <v>1.219</v>
      </c>
      <c r="Y114" s="7">
        <v>1.19</v>
      </c>
      <c r="Z114" s="7">
        <v>1.51840547407019</v>
      </c>
      <c r="AA114" s="7">
        <v>0.8938775704399741</v>
      </c>
      <c r="AB114" s="7">
        <v>0.379</v>
      </c>
      <c r="AC114" s="5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pans="1:253" ht="12.75">
      <c r="A115" s="9" t="str">
        <f>"4930550B20"</f>
        <v>4930550B20</v>
      </c>
      <c r="B115" s="6" t="s">
        <v>1830</v>
      </c>
      <c r="C115" s="7" t="s">
        <v>1831</v>
      </c>
      <c r="D115" s="7" t="s">
        <v>1832</v>
      </c>
      <c r="E115" s="7" t="s">
        <v>1833</v>
      </c>
      <c r="F115" s="7">
        <v>2.34374757894904</v>
      </c>
      <c r="G115" s="7">
        <v>2.40853723675856</v>
      </c>
      <c r="H115" s="7">
        <v>1.134</v>
      </c>
      <c r="I115" s="7">
        <v>0.9177189990879161</v>
      </c>
      <c r="J115" s="7">
        <v>1.0000416947602</v>
      </c>
      <c r="K115" s="7">
        <v>2.75487790215358</v>
      </c>
      <c r="L115" s="7">
        <v>1.6340000000000001</v>
      </c>
      <c r="M115" s="7">
        <v>1.188774953912</v>
      </c>
      <c r="N115" s="7">
        <v>3.07408644654305</v>
      </c>
      <c r="O115" s="7">
        <v>2.66567461098169</v>
      </c>
      <c r="P115" s="7">
        <v>5.11661983422285</v>
      </c>
      <c r="Q115" s="7">
        <v>1.7570000000000001</v>
      </c>
      <c r="R115" s="7">
        <v>3.19959586019181</v>
      </c>
      <c r="S115" s="7">
        <v>1.298</v>
      </c>
      <c r="T115" s="7">
        <v>2.53370272911548</v>
      </c>
      <c r="U115" s="7">
        <v>1.442</v>
      </c>
      <c r="V115" s="7">
        <v>2.334</v>
      </c>
      <c r="W115" s="7">
        <v>2.413550176214</v>
      </c>
      <c r="X115" s="7">
        <v>3.928</v>
      </c>
      <c r="Y115" s="7">
        <v>3.499</v>
      </c>
      <c r="Z115" s="7">
        <v>3.54359086432687</v>
      </c>
      <c r="AA115" s="7">
        <v>1.87054463730649</v>
      </c>
      <c r="AB115" s="7">
        <v>0.836</v>
      </c>
      <c r="AC115" s="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</row>
    <row r="116" spans="1:253" ht="12.75">
      <c r="A116" s="9" t="str">
        <f>"2610005K12"</f>
        <v>2610005K12</v>
      </c>
      <c r="B116" s="6" t="s">
        <v>1834</v>
      </c>
      <c r="C116" s="7" t="s">
        <v>1835</v>
      </c>
      <c r="D116" s="7" t="s">
        <v>1836</v>
      </c>
      <c r="E116" s="7" t="s">
        <v>1837</v>
      </c>
      <c r="F116" s="7">
        <v>0.645047592280494</v>
      </c>
      <c r="G116" s="7">
        <v>1.0098740716358</v>
      </c>
      <c r="H116" s="7">
        <v>0.8240000000000001</v>
      </c>
      <c r="I116" s="7">
        <v>0.379875487327375</v>
      </c>
      <c r="J116" s="7">
        <v>1.01647664293106</v>
      </c>
      <c r="K116" s="7">
        <v>1.48293576915695</v>
      </c>
      <c r="L116" s="7">
        <v>1.476</v>
      </c>
      <c r="M116" s="7">
        <v>0.7896948574817241</v>
      </c>
      <c r="N116" s="7">
        <v>1.10109946849416</v>
      </c>
      <c r="O116" s="7">
        <v>1.57937472840334</v>
      </c>
      <c r="P116" s="7">
        <v>1.01354366135808</v>
      </c>
      <c r="Q116" s="7">
        <v>1.368</v>
      </c>
      <c r="R116" s="7">
        <v>1.23457795445776</v>
      </c>
      <c r="S116" s="7">
        <v>0.931</v>
      </c>
      <c r="T116" s="7">
        <v>1.95775237524051</v>
      </c>
      <c r="U116" s="7">
        <v>1.01</v>
      </c>
      <c r="V116" s="7">
        <v>1.117</v>
      </c>
      <c r="W116" s="7">
        <v>1.06534951637797</v>
      </c>
      <c r="X116" s="7">
        <v>1.478</v>
      </c>
      <c r="Y116" s="7">
        <v>1.619</v>
      </c>
      <c r="Z116" s="7">
        <v>2.0142245014842</v>
      </c>
      <c r="AA116" s="7">
        <v>1.10738732438211</v>
      </c>
      <c r="AB116" s="7">
        <v>1.377</v>
      </c>
      <c r="AC116" s="5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</row>
    <row r="117" spans="1:253" ht="12.75">
      <c r="A117" s="9" t="str">
        <f>"4921514G19"</f>
        <v>4921514G19</v>
      </c>
      <c r="B117" s="6" t="s">
        <v>1838</v>
      </c>
      <c r="C117" s="7" t="s">
        <v>1433</v>
      </c>
      <c r="D117" s="7" t="s">
        <v>1434</v>
      </c>
      <c r="E117" s="7" t="s">
        <v>1435</v>
      </c>
      <c r="F117" s="7">
        <v>0.8772658012499731</v>
      </c>
      <c r="G117" s="7">
        <v>0.8488986663172791</v>
      </c>
      <c r="H117" s="7">
        <v>0.914</v>
      </c>
      <c r="I117" s="7">
        <v>0.33587010909242204</v>
      </c>
      <c r="J117" s="7">
        <v>1.09765532632046</v>
      </c>
      <c r="K117" s="7">
        <v>2.12823156318554</v>
      </c>
      <c r="L117" s="7">
        <v>1.993</v>
      </c>
      <c r="M117" s="7">
        <v>1.11500560275368</v>
      </c>
      <c r="N117" s="7">
        <v>1.02797424544182</v>
      </c>
      <c r="O117" s="7">
        <v>0.8486667130588</v>
      </c>
      <c r="P117" s="7">
        <v>1.37456121783965</v>
      </c>
      <c r="Q117" s="7">
        <v>1.115</v>
      </c>
      <c r="R117" s="7">
        <v>1.05906324223903</v>
      </c>
      <c r="S117" s="7">
        <v>0.883</v>
      </c>
      <c r="T117" s="7">
        <v>1.32885695564632</v>
      </c>
      <c r="U117" s="7">
        <v>1.001</v>
      </c>
      <c r="V117" s="7">
        <v>1.127</v>
      </c>
      <c r="W117" s="7">
        <v>1.43966150861888</v>
      </c>
      <c r="X117" s="7">
        <v>1.522</v>
      </c>
      <c r="Y117" s="7">
        <v>1.39</v>
      </c>
      <c r="Z117" s="7">
        <v>1.50551031080845</v>
      </c>
      <c r="AA117" s="7">
        <v>1.61221650935901</v>
      </c>
      <c r="AB117" s="7">
        <v>1.001</v>
      </c>
      <c r="AC117" s="5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</row>
    <row r="118" spans="1:253" ht="12.75">
      <c r="A118" s="9" t="str">
        <f>"1200004E02"</f>
        <v>1200004E02</v>
      </c>
      <c r="B118" s="6" t="s">
        <v>1436</v>
      </c>
      <c r="C118" s="7" t="s">
        <v>1437</v>
      </c>
      <c r="D118" s="7" t="s">
        <v>1438</v>
      </c>
      <c r="E118" s="7" t="s">
        <v>1439</v>
      </c>
      <c r="F118" s="7">
        <v>0.8049911808480791</v>
      </c>
      <c r="G118" s="7">
        <v>0.9836557120975251</v>
      </c>
      <c r="H118" s="7">
        <v>0.778</v>
      </c>
      <c r="I118" s="7">
        <v>0.48669196099170603</v>
      </c>
      <c r="J118" s="7">
        <v>0.375513664267525</v>
      </c>
      <c r="K118" s="7">
        <v>1.38726905860538</v>
      </c>
      <c r="L118" s="7">
        <v>0.403</v>
      </c>
      <c r="M118" s="7">
        <v>0.7098788381956691</v>
      </c>
      <c r="N118" s="7">
        <v>0.789174211529959</v>
      </c>
      <c r="O118" s="7">
        <v>0.828292054243664</v>
      </c>
      <c r="P118" s="7">
        <v>0.8810778954528741</v>
      </c>
      <c r="Q118" s="7">
        <v>1.169</v>
      </c>
      <c r="R118" s="7">
        <v>0.9978198107414231</v>
      </c>
      <c r="S118" s="7">
        <v>0.935</v>
      </c>
      <c r="T118" s="7">
        <v>0.7456576687073321</v>
      </c>
      <c r="U118" s="7">
        <v>1.055</v>
      </c>
      <c r="V118" s="7">
        <v>0.965</v>
      </c>
      <c r="W118" s="7">
        <v>1.1144673796132</v>
      </c>
      <c r="X118" s="7">
        <v>0.247</v>
      </c>
      <c r="Y118" s="7">
        <v>1.8840000000000001</v>
      </c>
      <c r="Z118" s="7">
        <v>1.60093451894535</v>
      </c>
      <c r="AA118" s="7">
        <v>1.96018138531719</v>
      </c>
      <c r="AB118" s="7">
        <v>1.169</v>
      </c>
      <c r="AC118" s="5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pans="1:253" ht="12.75">
      <c r="A119" s="9" t="str">
        <f>"9130006G10"</f>
        <v>9130006G10</v>
      </c>
      <c r="B119" s="6" t="s">
        <v>1440</v>
      </c>
      <c r="C119" s="7" t="s">
        <v>1441</v>
      </c>
      <c r="D119" s="7" t="s">
        <v>1442</v>
      </c>
      <c r="E119" s="7" t="s">
        <v>1443</v>
      </c>
      <c r="F119" s="7">
        <v>0.7475776571867461</v>
      </c>
      <c r="G119" s="7">
        <v>0.8244714208558911</v>
      </c>
      <c r="H119" s="7">
        <v>0.41200000000000003</v>
      </c>
      <c r="I119" s="7">
        <v>0.8150397832063581</v>
      </c>
      <c r="J119" s="7">
        <v>0.528906513862217</v>
      </c>
      <c r="K119" s="7">
        <v>1.16343570332959</v>
      </c>
      <c r="L119" s="7">
        <v>1.08</v>
      </c>
      <c r="M119" s="7">
        <v>0.9070002191597141</v>
      </c>
      <c r="N119" s="7">
        <v>1.30258808742492</v>
      </c>
      <c r="O119" s="7">
        <v>2.72898203746142</v>
      </c>
      <c r="P119" s="7">
        <v>2.5457063350832</v>
      </c>
      <c r="Q119" s="7">
        <v>2.134</v>
      </c>
      <c r="R119" s="7">
        <v>1.6027854145592</v>
      </c>
      <c r="S119" s="7">
        <v>1.857</v>
      </c>
      <c r="T119" s="7">
        <v>3.39258216800697</v>
      </c>
      <c r="U119" s="7">
        <v>2.299</v>
      </c>
      <c r="V119" s="7">
        <v>2.674</v>
      </c>
      <c r="W119" s="7">
        <v>2.57530038100588</v>
      </c>
      <c r="X119" s="7">
        <v>2.185</v>
      </c>
      <c r="Y119" s="7">
        <v>1.642</v>
      </c>
      <c r="Z119" s="7">
        <v>1.27017358128165</v>
      </c>
      <c r="AA119" s="7">
        <v>0.561474629900318</v>
      </c>
      <c r="AB119" s="7">
        <v>0.355</v>
      </c>
      <c r="AC119" s="5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</row>
    <row r="120" spans="1:253" ht="12.75">
      <c r="A120" s="9" t="str">
        <f>"2600002H24"</f>
        <v>2600002H24</v>
      </c>
      <c r="B120" s="6" t="s">
        <v>1444</v>
      </c>
      <c r="C120" s="7" t="s">
        <v>1445</v>
      </c>
      <c r="D120" s="7" t="s">
        <v>1446</v>
      </c>
      <c r="E120" s="7" t="s">
        <v>1447</v>
      </c>
      <c r="F120" s="7">
        <v>1.31502278334802</v>
      </c>
      <c r="G120" s="7">
        <v>1.69762717239291</v>
      </c>
      <c r="H120" s="7">
        <v>1.11</v>
      </c>
      <c r="I120" s="7">
        <v>1.68311168890099</v>
      </c>
      <c r="J120" s="7">
        <v>2.13255903235218</v>
      </c>
      <c r="K120" s="7">
        <v>1.1562894301889</v>
      </c>
      <c r="L120" s="7">
        <v>1.233</v>
      </c>
      <c r="M120" s="7">
        <v>0.9541642305560191</v>
      </c>
      <c r="N120" s="7">
        <v>1.69342763703081</v>
      </c>
      <c r="O120" s="7">
        <v>2.64242938756979</v>
      </c>
      <c r="P120" s="7">
        <v>4.1913068611371</v>
      </c>
      <c r="Q120" s="7">
        <v>2.731</v>
      </c>
      <c r="R120" s="7">
        <v>2.46168719775728</v>
      </c>
      <c r="S120" s="7">
        <v>1.7670000000000001</v>
      </c>
      <c r="T120" s="7">
        <v>3.26080445073643</v>
      </c>
      <c r="U120" s="7">
        <v>1.672</v>
      </c>
      <c r="V120" s="7">
        <v>2.315</v>
      </c>
      <c r="W120" s="7">
        <v>1.90035319137692</v>
      </c>
      <c r="X120" s="7">
        <v>1.499</v>
      </c>
      <c r="Y120" s="7">
        <v>1.539</v>
      </c>
      <c r="Z120" s="7">
        <v>2.72926130434783</v>
      </c>
      <c r="AA120" s="7">
        <v>0.754442629090006</v>
      </c>
      <c r="AB120" s="7">
        <v>0.501</v>
      </c>
      <c r="AC120" s="5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</row>
    <row r="121" spans="1:253" ht="12.75">
      <c r="A121" s="9" t="str">
        <f>"1700124H18"</f>
        <v>1700124H18</v>
      </c>
      <c r="B121" s="6" t="s">
        <v>1448</v>
      </c>
      <c r="C121" s="7" t="s">
        <v>1449</v>
      </c>
      <c r="D121" s="7" t="s">
        <v>1450</v>
      </c>
      <c r="E121" s="7" t="s">
        <v>1451</v>
      </c>
      <c r="F121" s="7">
        <v>0.7604215961525841</v>
      </c>
      <c r="G121" s="7">
        <v>0.705122320075662</v>
      </c>
      <c r="H121" s="7">
        <v>0.441</v>
      </c>
      <c r="I121" s="7">
        <v>0.778932806193063</v>
      </c>
      <c r="J121" s="7">
        <v>0.7365844952939911</v>
      </c>
      <c r="K121" s="7">
        <v>0.481491405168161</v>
      </c>
      <c r="L121" s="7">
        <v>0.975</v>
      </c>
      <c r="M121" s="7">
        <v>1.19724028929082</v>
      </c>
      <c r="N121" s="7">
        <v>0.410301169295258</v>
      </c>
      <c r="O121" s="7">
        <v>1.09337429871309</v>
      </c>
      <c r="P121" s="7">
        <v>0.7440921671378511</v>
      </c>
      <c r="Q121" s="7">
        <v>1.204</v>
      </c>
      <c r="R121" s="7">
        <v>0.8820547877886381</v>
      </c>
      <c r="S121" s="7">
        <v>0.919</v>
      </c>
      <c r="T121" s="7">
        <v>0.737512010092586</v>
      </c>
      <c r="U121" s="7">
        <v>0.9490000000000001</v>
      </c>
      <c r="V121" s="7">
        <v>1.211</v>
      </c>
      <c r="W121" s="7">
        <v>1.02554710996321</v>
      </c>
      <c r="X121" s="7">
        <v>0.40800000000000003</v>
      </c>
      <c r="Y121" s="7">
        <v>1.241</v>
      </c>
      <c r="Z121" s="7">
        <v>1.23019857517025</v>
      </c>
      <c r="AA121" s="7">
        <v>0.6672957907462761</v>
      </c>
      <c r="AB121" s="7">
        <v>0.552</v>
      </c>
      <c r="AC121" s="5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</row>
    <row r="122" spans="1:253" ht="12.75">
      <c r="A122" s="9" t="str">
        <f>"0710008M05"</f>
        <v>0710008M05</v>
      </c>
      <c r="B122" s="6" t="s">
        <v>1452</v>
      </c>
      <c r="C122" s="7" t="s">
        <v>1453</v>
      </c>
      <c r="D122" s="7" t="s">
        <v>1454</v>
      </c>
      <c r="E122" s="7" t="s">
        <v>1455</v>
      </c>
      <c r="F122" s="7">
        <v>0.815866352714343</v>
      </c>
      <c r="G122" s="7">
        <v>1.2686937558099</v>
      </c>
      <c r="H122" s="7">
        <v>1.666</v>
      </c>
      <c r="I122" s="7">
        <v>1.56914904270278</v>
      </c>
      <c r="J122" s="7">
        <v>2.32330403688064</v>
      </c>
      <c r="K122" s="7">
        <v>0.9922905127713</v>
      </c>
      <c r="L122" s="7">
        <v>1.614</v>
      </c>
      <c r="M122" s="7">
        <v>1.6434843971174</v>
      </c>
      <c r="N122" s="7">
        <v>1.36123969565084</v>
      </c>
      <c r="O122" s="7">
        <v>1.77089519949518</v>
      </c>
      <c r="P122" s="7">
        <v>1.55541600650727</v>
      </c>
      <c r="Q122" s="7">
        <v>1.852</v>
      </c>
      <c r="R122" s="7">
        <v>1.53780762748248</v>
      </c>
      <c r="S122" s="7">
        <v>1.53</v>
      </c>
      <c r="T122" s="7">
        <v>2.77663724829472</v>
      </c>
      <c r="U122" s="7">
        <v>1.774</v>
      </c>
      <c r="V122" s="7">
        <v>1.497</v>
      </c>
      <c r="W122" s="7">
        <v>1.36767843318793</v>
      </c>
      <c r="X122" s="7">
        <v>0.837</v>
      </c>
      <c r="Y122" s="7">
        <v>1.715</v>
      </c>
      <c r="Z122" s="7">
        <v>2.56742700541296</v>
      </c>
      <c r="AA122" s="7">
        <v>1.0706611567944</v>
      </c>
      <c r="AB122" s="7">
        <v>0.729</v>
      </c>
      <c r="AC122" s="5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</row>
    <row r="123" spans="1:253" ht="12.75">
      <c r="A123" s="9" t="str">
        <f>"1600023F01"</f>
        <v>1600023F01</v>
      </c>
      <c r="B123" s="6" t="s">
        <v>1456</v>
      </c>
      <c r="C123" s="7" t="s">
        <v>1457</v>
      </c>
      <c r="D123" s="7" t="s">
        <v>1458</v>
      </c>
      <c r="E123" s="7" t="s">
        <v>1459</v>
      </c>
      <c r="F123" s="7">
        <v>1.65390709223174</v>
      </c>
      <c r="G123" s="7">
        <v>1.3687600907021</v>
      </c>
      <c r="H123" s="7">
        <v>0.626</v>
      </c>
      <c r="I123" s="7">
        <v>1.46158034035067</v>
      </c>
      <c r="J123" s="7">
        <v>3.80892374577988</v>
      </c>
      <c r="K123" s="7">
        <v>1.09142832273486</v>
      </c>
      <c r="L123" s="7">
        <v>1.877</v>
      </c>
      <c r="M123" s="7">
        <v>1.39073366937823</v>
      </c>
      <c r="N123" s="7">
        <v>3.35882287664226</v>
      </c>
      <c r="O123" s="7">
        <v>3.62811420234357</v>
      </c>
      <c r="P123" s="7">
        <v>3.4779288006212</v>
      </c>
      <c r="Q123" s="7">
        <v>4.108</v>
      </c>
      <c r="R123" s="7">
        <v>3.26382677615271</v>
      </c>
      <c r="S123" s="7">
        <v>2.803</v>
      </c>
      <c r="T123" s="7">
        <v>2.54137077452948</v>
      </c>
      <c r="U123" s="7">
        <v>2.05</v>
      </c>
      <c r="V123" s="7">
        <v>2.033</v>
      </c>
      <c r="W123" s="7">
        <v>3.19266111029009</v>
      </c>
      <c r="X123" s="7">
        <v>2.301</v>
      </c>
      <c r="Y123" s="7">
        <v>2.223</v>
      </c>
      <c r="Z123" s="7">
        <v>2.34047213200629</v>
      </c>
      <c r="AA123" s="7">
        <v>1.69313857353533</v>
      </c>
      <c r="AB123" s="7">
        <v>1.399</v>
      </c>
      <c r="AC123" s="5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</row>
    <row r="124" spans="1:253" ht="12.75">
      <c r="A124" s="9" t="str">
        <f>"2510040H03"</f>
        <v>2510040H03</v>
      </c>
      <c r="B124" s="6" t="s">
        <v>1460</v>
      </c>
      <c r="C124" s="7" t="s">
        <v>1461</v>
      </c>
      <c r="D124" s="7" t="s">
        <v>1462</v>
      </c>
      <c r="E124" s="7" t="s">
        <v>1463</v>
      </c>
      <c r="F124" s="7">
        <v>1.67844778001516</v>
      </c>
      <c r="G124" s="7">
        <v>1.55271153174503</v>
      </c>
      <c r="H124" s="7">
        <v>2.731</v>
      </c>
      <c r="I124" s="7">
        <v>0.853403446282984</v>
      </c>
      <c r="J124" s="7">
        <v>1.73413604639194</v>
      </c>
      <c r="K124" s="7">
        <v>0.569546975352018</v>
      </c>
      <c r="L124" s="7">
        <v>0.936</v>
      </c>
      <c r="M124" s="7">
        <v>1.50199236292849</v>
      </c>
      <c r="N124" s="7">
        <v>1.61292531043821</v>
      </c>
      <c r="O124" s="7">
        <v>0.9166140631671681</v>
      </c>
      <c r="P124" s="7">
        <v>0.8719422702784141</v>
      </c>
      <c r="Q124" s="7">
        <v>0.977</v>
      </c>
      <c r="R124" s="7">
        <v>0.82155822740686</v>
      </c>
      <c r="S124" s="7">
        <v>1.201</v>
      </c>
      <c r="T124" s="7">
        <v>0.7712227705550051</v>
      </c>
      <c r="U124" s="7">
        <v>1.119</v>
      </c>
      <c r="V124" s="7">
        <v>1.017</v>
      </c>
      <c r="W124" s="7">
        <v>0.9679606496184561</v>
      </c>
      <c r="X124" s="7">
        <v>1.61</v>
      </c>
      <c r="Y124" s="7">
        <v>0.926</v>
      </c>
      <c r="Z124" s="7">
        <v>1.66605509341715</v>
      </c>
      <c r="AA124" s="7">
        <v>1.75414136037594</v>
      </c>
      <c r="AB124" s="7">
        <v>1.908</v>
      </c>
      <c r="AC124" s="5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</row>
    <row r="125" spans="1:253" ht="12.75">
      <c r="A125" s="9" t="str">
        <f>"2610009I04"</f>
        <v>2610009I04</v>
      </c>
      <c r="B125" s="6" t="s">
        <v>1464</v>
      </c>
      <c r="C125" s="7" t="s">
        <v>1465</v>
      </c>
      <c r="D125" s="7" t="s">
        <v>1466</v>
      </c>
      <c r="E125" s="7" t="s">
        <v>1467</v>
      </c>
      <c r="F125" s="7">
        <v>0.7680768070581071</v>
      </c>
      <c r="G125" s="7">
        <v>0.932387392511768</v>
      </c>
      <c r="H125" s="7">
        <v>1.902</v>
      </c>
      <c r="I125" s="7">
        <v>0.675877475967616</v>
      </c>
      <c r="J125" s="7">
        <v>0.65142158204499</v>
      </c>
      <c r="K125" s="7">
        <v>1.1486153390426</v>
      </c>
      <c r="L125" s="7">
        <v>1.25</v>
      </c>
      <c r="M125" s="7">
        <v>1.64590306436849</v>
      </c>
      <c r="N125" s="7">
        <v>1.38101889358148</v>
      </c>
      <c r="O125" s="7">
        <v>0.81579751320149</v>
      </c>
      <c r="P125" s="7">
        <v>1.73614191281558</v>
      </c>
      <c r="Q125" s="7">
        <v>1.222</v>
      </c>
      <c r="R125" s="7">
        <v>1.17408139407599</v>
      </c>
      <c r="S125" s="7">
        <v>1.326</v>
      </c>
      <c r="T125" s="7">
        <v>0.6170695330715511</v>
      </c>
      <c r="U125" s="7">
        <v>1.142</v>
      </c>
      <c r="V125" s="7">
        <v>1.151</v>
      </c>
      <c r="W125" s="7">
        <v>0.7892732506075251</v>
      </c>
      <c r="X125" s="7">
        <v>1.289</v>
      </c>
      <c r="Y125" s="7">
        <v>1.344</v>
      </c>
      <c r="Z125" s="7">
        <v>1.34625504452593</v>
      </c>
      <c r="AA125" s="7">
        <v>0.5010943204764481</v>
      </c>
      <c r="AB125" s="7">
        <v>1.836</v>
      </c>
      <c r="AC125" s="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</row>
    <row r="126" spans="1:253" ht="12.75">
      <c r="A126" s="9" t="str">
        <f>"2700059C12"</f>
        <v>2700059C12</v>
      </c>
      <c r="B126" s="6" t="s">
        <v>1468</v>
      </c>
      <c r="C126" s="7" t="s">
        <v>1469</v>
      </c>
      <c r="D126" s="7" t="s">
        <v>1470</v>
      </c>
      <c r="E126" s="7" t="s">
        <v>1471</v>
      </c>
      <c r="F126" s="7">
        <v>0.7620438739004041</v>
      </c>
      <c r="G126" s="7">
        <v>0.8324969556104531</v>
      </c>
      <c r="H126" s="7">
        <v>0.28200000000000003</v>
      </c>
      <c r="I126" s="7">
        <v>0.690545935379268</v>
      </c>
      <c r="J126" s="7">
        <v>0.41087370427149605</v>
      </c>
      <c r="K126" s="7">
        <v>1.13327338893498</v>
      </c>
      <c r="L126" s="7">
        <v>2.496</v>
      </c>
      <c r="M126" s="7">
        <v>2.04377382717322</v>
      </c>
      <c r="N126" s="7">
        <v>1.50572455674304</v>
      </c>
      <c r="O126" s="7">
        <v>0.9207751024230211</v>
      </c>
      <c r="P126" s="7">
        <v>1.39101933525166</v>
      </c>
      <c r="Q126" s="7">
        <v>1.348</v>
      </c>
      <c r="R126" s="7">
        <v>0.9851230017724081</v>
      </c>
      <c r="S126" s="7">
        <v>1.476</v>
      </c>
      <c r="T126" s="7">
        <v>0.6578634706642851</v>
      </c>
      <c r="U126" s="7">
        <v>1.361</v>
      </c>
      <c r="V126" s="7">
        <v>0.926</v>
      </c>
      <c r="W126" s="7">
        <v>1.38884992596174</v>
      </c>
      <c r="X126" s="7">
        <v>0.935</v>
      </c>
      <c r="Y126" s="7">
        <v>1.188</v>
      </c>
      <c r="Z126" s="7">
        <v>0.529346451894535</v>
      </c>
      <c r="AA126" s="7">
        <v>0.95114549278014</v>
      </c>
      <c r="AB126" s="7">
        <v>5.056</v>
      </c>
      <c r="AC126" s="5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</row>
    <row r="127" spans="1:253" ht="12.75">
      <c r="A127" s="9" t="str">
        <f>"2700084L22"</f>
        <v>2700084L22</v>
      </c>
      <c r="B127" s="6" t="s">
        <v>1472</v>
      </c>
      <c r="C127" s="7" t="s">
        <v>1473</v>
      </c>
      <c r="D127" s="7" t="s">
        <v>1474</v>
      </c>
      <c r="E127" s="7" t="s">
        <v>1475</v>
      </c>
      <c r="F127" s="7">
        <v>0.502928182784124</v>
      </c>
      <c r="G127" s="7">
        <v>1.06746455906085</v>
      </c>
      <c r="H127" s="7">
        <v>0.737</v>
      </c>
      <c r="I127" s="7">
        <v>0.5735743744299471</v>
      </c>
      <c r="J127" s="7">
        <v>0.504005077239702</v>
      </c>
      <c r="K127" s="7">
        <v>0.9241003803710761</v>
      </c>
      <c r="L127" s="7">
        <v>0.41100000000000003</v>
      </c>
      <c r="M127" s="7">
        <v>1.22263629542729</v>
      </c>
      <c r="N127" s="7">
        <v>0.395937168619013</v>
      </c>
      <c r="O127" s="7">
        <v>0.7191134882200011</v>
      </c>
      <c r="P127" s="7">
        <v>0.46711951846058</v>
      </c>
      <c r="Q127" s="7">
        <v>1.047</v>
      </c>
      <c r="R127" s="7">
        <v>1.08968495798783</v>
      </c>
      <c r="S127" s="7">
        <v>1.406</v>
      </c>
      <c r="T127" s="7">
        <v>0.6142392036801391</v>
      </c>
      <c r="U127" s="7">
        <v>1.301</v>
      </c>
      <c r="V127" s="7">
        <v>1.548</v>
      </c>
      <c r="W127" s="7">
        <v>0.8976712936094171</v>
      </c>
      <c r="X127" s="7">
        <v>1.313</v>
      </c>
      <c r="Y127" s="7">
        <v>1.284</v>
      </c>
      <c r="Z127" s="7">
        <v>0.787894475292475</v>
      </c>
      <c r="AA127" s="7">
        <v>2.26021550018631</v>
      </c>
      <c r="AB127" s="7">
        <v>0.428</v>
      </c>
      <c r="AC127" s="5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</row>
    <row r="128" spans="1:253" ht="12.75">
      <c r="A128" s="9" t="str">
        <f>"2810489I21"</f>
        <v>2810489I21</v>
      </c>
      <c r="B128" s="6" t="s">
        <v>1476</v>
      </c>
      <c r="C128" s="7" t="s">
        <v>1477</v>
      </c>
      <c r="D128" s="7" t="s">
        <v>1478</v>
      </c>
      <c r="E128" s="7" t="s">
        <v>1782</v>
      </c>
      <c r="F128" s="7">
        <v>0.68463406861916</v>
      </c>
      <c r="G128" s="7">
        <v>1.07199461840675</v>
      </c>
      <c r="H128" s="7">
        <v>1.214</v>
      </c>
      <c r="I128" s="7">
        <v>0.64503609976876</v>
      </c>
      <c r="J128" s="7">
        <v>0.7236357482502831</v>
      </c>
      <c r="K128" s="7">
        <v>0.7381847853155831</v>
      </c>
      <c r="L128" s="7">
        <v>0.791</v>
      </c>
      <c r="M128" s="7">
        <v>0.9469082288027411</v>
      </c>
      <c r="N128" s="7">
        <v>0.41381288326375704</v>
      </c>
      <c r="O128" s="7">
        <v>1.19815306566424</v>
      </c>
      <c r="P128" s="7">
        <v>0.5806528905143941</v>
      </c>
      <c r="Q128" s="7">
        <v>1.259</v>
      </c>
      <c r="R128" s="7">
        <v>1.06354446893397</v>
      </c>
      <c r="S128" s="7">
        <v>1.014</v>
      </c>
      <c r="T128" s="7">
        <v>0.7423922787864731</v>
      </c>
      <c r="U128" s="7">
        <v>1.108</v>
      </c>
      <c r="V128" s="7">
        <v>1.152</v>
      </c>
      <c r="W128" s="7">
        <v>1.01369107400988</v>
      </c>
      <c r="X128" s="7">
        <v>0.686</v>
      </c>
      <c r="Y128" s="7">
        <v>1.286</v>
      </c>
      <c r="Z128" s="7">
        <v>1.6138296822070899</v>
      </c>
      <c r="AA128" s="7">
        <v>1.17834974989058</v>
      </c>
      <c r="AB128" s="7">
        <v>0.224</v>
      </c>
      <c r="AC128" s="5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</row>
    <row r="129" spans="1:253" ht="12.75">
      <c r="A129" s="9" t="str">
        <f>"1700013N18"</f>
        <v>1700013N18</v>
      </c>
      <c r="B129" s="6" t="s">
        <v>1783</v>
      </c>
      <c r="C129" s="7" t="s">
        <v>1784</v>
      </c>
      <c r="D129" s="7" t="s">
        <v>1785</v>
      </c>
      <c r="E129" s="7" t="s">
        <v>1786</v>
      </c>
      <c r="F129" s="7">
        <v>0.96886805297162</v>
      </c>
      <c r="G129" s="7">
        <v>0.85191823081396</v>
      </c>
      <c r="H129" s="7">
        <v>1.18</v>
      </c>
      <c r="I129" s="7">
        <v>0.778180577505286</v>
      </c>
      <c r="J129" s="7">
        <v>1.56928853595089</v>
      </c>
      <c r="K129" s="7">
        <v>1.05490273572141</v>
      </c>
      <c r="L129" s="7">
        <v>1.265</v>
      </c>
      <c r="M129" s="7">
        <v>1.45845635240882</v>
      </c>
      <c r="N129" s="7">
        <v>0.74920230708726</v>
      </c>
      <c r="O129" s="7">
        <v>1.13991603068907</v>
      </c>
      <c r="P129" s="7">
        <v>2.57389319936899</v>
      </c>
      <c r="Q129" s="7">
        <v>1.47</v>
      </c>
      <c r="R129" s="7">
        <v>1.15765022952785</v>
      </c>
      <c r="S129" s="7">
        <v>1.11</v>
      </c>
      <c r="T129" s="7">
        <v>0.587019697181094</v>
      </c>
      <c r="U129" s="7">
        <v>1.186</v>
      </c>
      <c r="V129" s="7">
        <v>1.476</v>
      </c>
      <c r="W129" s="7">
        <v>1.08906158828463</v>
      </c>
      <c r="X129" s="7">
        <v>0.795</v>
      </c>
      <c r="Y129" s="7">
        <v>1.786</v>
      </c>
      <c r="Z129" s="7">
        <v>2.5003721564519</v>
      </c>
      <c r="AA129" s="7">
        <v>1.30969248482291</v>
      </c>
      <c r="AB129" s="7">
        <v>0.159</v>
      </c>
      <c r="AC129" s="5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</row>
    <row r="130" spans="1:253" ht="12.75">
      <c r="A130" s="9" t="str">
        <f>"2510010F15"</f>
        <v>2510010F15</v>
      </c>
      <c r="B130" s="6" t="s">
        <v>1679</v>
      </c>
      <c r="C130" s="7" t="s">
        <v>1680</v>
      </c>
      <c r="D130" s="7" t="s">
        <v>1681</v>
      </c>
      <c r="E130" s="7" t="s">
        <v>1682</v>
      </c>
      <c r="F130" s="7">
        <v>0.6689763073277211</v>
      </c>
      <c r="G130" s="7">
        <v>1.09844064578983</v>
      </c>
      <c r="H130" s="7">
        <v>1.386</v>
      </c>
      <c r="I130" s="7">
        <v>0.8778508786357361</v>
      </c>
      <c r="J130" s="7">
        <v>2.10018716474291</v>
      </c>
      <c r="K130" s="7">
        <v>0.944694396902466</v>
      </c>
      <c r="L130" s="7">
        <v>1.309</v>
      </c>
      <c r="M130" s="7">
        <v>0.9904442393224081</v>
      </c>
      <c r="N130" s="7">
        <v>1.25721649120793</v>
      </c>
      <c r="O130" s="7">
        <v>1.2941353240513</v>
      </c>
      <c r="P130" s="7">
        <v>0.6572777034613541</v>
      </c>
      <c r="Q130" s="7">
        <v>1.31</v>
      </c>
      <c r="R130" s="7">
        <v>1.18155010523423</v>
      </c>
      <c r="S130" s="7">
        <v>1.229</v>
      </c>
      <c r="T130" s="7">
        <v>0.797727098128822</v>
      </c>
      <c r="U130" s="7">
        <v>1.119</v>
      </c>
      <c r="V130" s="7">
        <v>1.323</v>
      </c>
      <c r="W130" s="7">
        <v>0.945095437422744</v>
      </c>
      <c r="X130" s="7">
        <v>1.207</v>
      </c>
      <c r="Y130" s="7">
        <v>1.398</v>
      </c>
      <c r="Z130" s="7">
        <v>2.05355474943251</v>
      </c>
      <c r="AA130" s="7">
        <v>1.65267754144717</v>
      </c>
      <c r="AB130" s="7">
        <v>0.401</v>
      </c>
      <c r="AC130" s="5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</row>
    <row r="131" spans="1:253" ht="12.75">
      <c r="A131" s="9" t="str">
        <f>"6130401J04"</f>
        <v>6130401J04</v>
      </c>
      <c r="B131" s="6" t="s">
        <v>1683</v>
      </c>
      <c r="C131" s="7" t="s">
        <v>1684</v>
      </c>
      <c r="D131" s="7" t="s">
        <v>1685</v>
      </c>
      <c r="E131" s="7"/>
      <c r="F131" s="7">
        <v>1.27349951947088</v>
      </c>
      <c r="G131" s="7">
        <v>1.33275933563716</v>
      </c>
      <c r="H131" s="7">
        <v>2.202</v>
      </c>
      <c r="I131" s="7">
        <v>0.9628527203545341</v>
      </c>
      <c r="J131" s="7">
        <v>1.60415054722241</v>
      </c>
      <c r="K131" s="7">
        <v>1.16022004974327</v>
      </c>
      <c r="L131" s="7">
        <v>1.319</v>
      </c>
      <c r="M131" s="7">
        <v>0.282984068377831</v>
      </c>
      <c r="N131" s="7">
        <v>0.7531835382418021</v>
      </c>
      <c r="O131" s="7">
        <v>2.32293262240767</v>
      </c>
      <c r="P131" s="7">
        <v>0.5413398622475031</v>
      </c>
      <c r="Q131" s="7">
        <v>1.42</v>
      </c>
      <c r="R131" s="7">
        <v>1.37797720869605</v>
      </c>
      <c r="S131" s="7">
        <v>1.573</v>
      </c>
      <c r="T131" s="7">
        <v>0.668608140308622</v>
      </c>
      <c r="U131" s="7">
        <v>1.261</v>
      </c>
      <c r="V131" s="7">
        <v>1.363</v>
      </c>
      <c r="W131" s="7">
        <v>1.50995086462792</v>
      </c>
      <c r="X131" s="7">
        <v>1.167</v>
      </c>
      <c r="Y131" s="7">
        <v>1.712</v>
      </c>
      <c r="Z131" s="7">
        <v>2.45975239217741</v>
      </c>
      <c r="AA131" s="7">
        <v>1.33147919440885</v>
      </c>
      <c r="AB131" s="7">
        <v>0.81</v>
      </c>
      <c r="AC131" s="5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</row>
    <row r="132" spans="1:253" ht="12.75">
      <c r="A132" s="9" t="str">
        <f>"6720465F12"</f>
        <v>6720465F12</v>
      </c>
      <c r="B132" s="6" t="s">
        <v>1686</v>
      </c>
      <c r="C132" s="7" t="s">
        <v>1687</v>
      </c>
      <c r="D132" s="7" t="s">
        <v>1688</v>
      </c>
      <c r="E132" s="7" t="s">
        <v>1689</v>
      </c>
      <c r="F132" s="7">
        <v>1.15124927920632</v>
      </c>
      <c r="G132" s="7">
        <v>1.60768122308777</v>
      </c>
      <c r="H132" s="7">
        <v>0.508</v>
      </c>
      <c r="I132" s="7">
        <v>1.42095999121072</v>
      </c>
      <c r="J132" s="7">
        <v>2.11811619911112</v>
      </c>
      <c r="K132" s="7">
        <v>1.78051157926962</v>
      </c>
      <c r="L132" s="7">
        <v>1.201</v>
      </c>
      <c r="M132" s="7">
        <v>1.46692168778764</v>
      </c>
      <c r="N132" s="7">
        <v>1.0631795022282</v>
      </c>
      <c r="O132" s="7">
        <v>1.21911837223066</v>
      </c>
      <c r="P132" s="7">
        <v>1.06156740306897</v>
      </c>
      <c r="Q132" s="7">
        <v>1.872</v>
      </c>
      <c r="R132" s="7">
        <v>1.90676195869974</v>
      </c>
      <c r="S132" s="7">
        <v>1.302</v>
      </c>
      <c r="T132" s="7">
        <v>0.774961423916887</v>
      </c>
      <c r="U132" s="7">
        <v>1.333</v>
      </c>
      <c r="V132" s="7">
        <v>1.65</v>
      </c>
      <c r="W132" s="7">
        <v>1.11616109903511</v>
      </c>
      <c r="X132" s="7">
        <v>1.237</v>
      </c>
      <c r="Y132" s="7">
        <v>1.864</v>
      </c>
      <c r="Z132" s="7">
        <v>2.13866282696002</v>
      </c>
      <c r="AA132" s="7">
        <v>1.04078224079083</v>
      </c>
      <c r="AB132" s="7">
        <v>1.651</v>
      </c>
      <c r="AC132" s="5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</row>
    <row r="133" spans="1:253" ht="12.75">
      <c r="A133" s="9" t="str">
        <f>"1200007B18"</f>
        <v>1200007B18</v>
      </c>
      <c r="B133" s="6" t="s">
        <v>1690</v>
      </c>
      <c r="C133" s="7" t="s">
        <v>1691</v>
      </c>
      <c r="D133" s="7" t="s">
        <v>1692</v>
      </c>
      <c r="E133" s="7" t="s">
        <v>1693</v>
      </c>
      <c r="F133" s="7">
        <v>0.5959699868277321</v>
      </c>
      <c r="G133" s="7">
        <v>1.06202377537073</v>
      </c>
      <c r="H133" s="7">
        <v>1.178</v>
      </c>
      <c r="I133" s="7">
        <v>0.50813047859335</v>
      </c>
      <c r="J133" s="7">
        <v>0.446233744275467</v>
      </c>
      <c r="K133" s="7">
        <v>0.5885961158688341</v>
      </c>
      <c r="L133" s="7">
        <v>1.397</v>
      </c>
      <c r="M133" s="7">
        <v>1.5285977026905</v>
      </c>
      <c r="N133" s="7">
        <v>1.19914421189332</v>
      </c>
      <c r="O133" s="7">
        <v>0.9423493733008321</v>
      </c>
      <c r="P133" s="7">
        <v>0.9107542623033541</v>
      </c>
      <c r="Q133" s="7">
        <v>1.235</v>
      </c>
      <c r="R133" s="7">
        <v>1.05607575777573</v>
      </c>
      <c r="S133" s="7">
        <v>1.424</v>
      </c>
      <c r="T133" s="7">
        <v>0.945212997766351</v>
      </c>
      <c r="U133" s="7">
        <v>1.345</v>
      </c>
      <c r="V133" s="7">
        <v>1.15</v>
      </c>
      <c r="W133" s="7">
        <v>1.22117170319319</v>
      </c>
      <c r="X133" s="7">
        <v>1.522</v>
      </c>
      <c r="Y133" s="7">
        <v>1.247</v>
      </c>
      <c r="Z133" s="7">
        <v>1.03096830277632</v>
      </c>
      <c r="AA133" s="7">
        <v>1.69002618645162</v>
      </c>
      <c r="AB133" s="7">
        <v>2.439</v>
      </c>
      <c r="AC133" s="5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</row>
    <row r="134" spans="1:253" ht="12.75">
      <c r="A134" s="9" t="str">
        <f>"1810012G14"</f>
        <v>1810012G14</v>
      </c>
      <c r="B134" s="6" t="s">
        <v>1694</v>
      </c>
      <c r="C134" s="7" t="s">
        <v>1695</v>
      </c>
      <c r="D134" s="7" t="s">
        <v>1696</v>
      </c>
      <c r="E134" s="7" t="s">
        <v>1399</v>
      </c>
      <c r="F134" s="7">
        <v>1.04848347795635</v>
      </c>
      <c r="G134" s="7">
        <v>1.17337788460638</v>
      </c>
      <c r="H134" s="7">
        <v>1.456</v>
      </c>
      <c r="I134" s="7">
        <v>1.07343033745775</v>
      </c>
      <c r="J134" s="7">
        <v>1.58373136919195</v>
      </c>
      <c r="K134" s="7">
        <v>1.03867727306614</v>
      </c>
      <c r="L134" s="7">
        <v>1.743</v>
      </c>
      <c r="M134" s="7">
        <v>1.35566299423739</v>
      </c>
      <c r="N134" s="7">
        <v>1.7867090357942</v>
      </c>
      <c r="O134" s="7">
        <v>2.9211319439565</v>
      </c>
      <c r="P134" s="7">
        <v>3.02296219082654</v>
      </c>
      <c r="Q134" s="7">
        <v>2.343</v>
      </c>
      <c r="R134" s="7">
        <v>1.65133203708779</v>
      </c>
      <c r="S134" s="7">
        <v>1.743</v>
      </c>
      <c r="T134" s="7">
        <v>6.83837889341157</v>
      </c>
      <c r="U134" s="7">
        <v>1.8840000000000001</v>
      </c>
      <c r="V134" s="7">
        <v>2.289</v>
      </c>
      <c r="W134" s="7">
        <v>2.55412888823208</v>
      </c>
      <c r="X134" s="7">
        <v>1.8840000000000001</v>
      </c>
      <c r="Y134" s="7">
        <v>2.6310000000000002</v>
      </c>
      <c r="Z134" s="7">
        <v>2.7808419573948</v>
      </c>
      <c r="AA134" s="7">
        <v>0.861508744769446</v>
      </c>
      <c r="AB134" s="7">
        <v>0.271</v>
      </c>
      <c r="AC134" s="5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</row>
    <row r="135" spans="1:253" ht="12.75">
      <c r="A135" s="9" t="str">
        <f>"1110015A16"</f>
        <v>1110015A16</v>
      </c>
      <c r="B135" s="6" t="s">
        <v>1400</v>
      </c>
      <c r="C135" s="7" t="s">
        <v>1401</v>
      </c>
      <c r="D135" s="7" t="s">
        <v>1402</v>
      </c>
      <c r="E135" s="7" t="s">
        <v>1403</v>
      </c>
      <c r="F135" s="7">
        <v>1.13139785174632</v>
      </c>
      <c r="G135" s="7">
        <v>1.67047357856193</v>
      </c>
      <c r="H135" s="7">
        <v>1.608</v>
      </c>
      <c r="I135" s="7">
        <v>1.64211522541715</v>
      </c>
      <c r="J135" s="7">
        <v>2.03345131459457</v>
      </c>
      <c r="K135" s="7">
        <v>1.7173416867982</v>
      </c>
      <c r="L135" s="7">
        <v>0.917</v>
      </c>
      <c r="M135" s="7">
        <v>1.00737491008006</v>
      </c>
      <c r="N135" s="7">
        <v>0.515548823024194</v>
      </c>
      <c r="O135" s="7">
        <v>0.622681510347698</v>
      </c>
      <c r="P135" s="7">
        <v>1.03376284184704</v>
      </c>
      <c r="Q135" s="7">
        <v>1.842</v>
      </c>
      <c r="R135" s="7">
        <v>1.32196187500922</v>
      </c>
      <c r="S135" s="7">
        <v>1.808</v>
      </c>
      <c r="T135" s="7">
        <v>1.29861597730533</v>
      </c>
      <c r="U135" s="7">
        <v>1.341</v>
      </c>
      <c r="V135" s="7">
        <v>1.484</v>
      </c>
      <c r="W135" s="7">
        <v>1.16527896227034</v>
      </c>
      <c r="X135" s="7">
        <v>0.586</v>
      </c>
      <c r="Y135" s="7">
        <v>1.499</v>
      </c>
      <c r="Z135" s="7">
        <v>1.57449943425878</v>
      </c>
      <c r="AA135" s="7">
        <v>1.17648231764036</v>
      </c>
      <c r="AB135" s="7">
        <v>0.358</v>
      </c>
      <c r="AC135" s="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</row>
    <row r="136" spans="1:253" ht="12.75">
      <c r="A136" s="9" t="str">
        <f>"0910001J09"</f>
        <v>0910001J09</v>
      </c>
      <c r="B136" s="6" t="s">
        <v>1404</v>
      </c>
      <c r="C136" s="7" t="s">
        <v>1405</v>
      </c>
      <c r="D136" s="7" t="s">
        <v>1406</v>
      </c>
      <c r="E136" s="7" t="s">
        <v>1407</v>
      </c>
      <c r="F136" s="7">
        <v>1.30734430856536</v>
      </c>
      <c r="G136" s="7">
        <v>0.9959901765678281</v>
      </c>
      <c r="H136" s="7">
        <v>0.551</v>
      </c>
      <c r="I136" s="7">
        <v>1.29270499994474</v>
      </c>
      <c r="J136" s="7">
        <v>1.63602438609923</v>
      </c>
      <c r="K136" s="7">
        <v>1.94572838126569</v>
      </c>
      <c r="L136" s="7">
        <v>0.507</v>
      </c>
      <c r="M136" s="7">
        <v>0.622806817156337</v>
      </c>
      <c r="N136" s="7">
        <v>0.666719534655505</v>
      </c>
      <c r="O136" s="7">
        <v>0.66053921734219</v>
      </c>
      <c r="P136" s="7">
        <v>1.04608563198557</v>
      </c>
      <c r="Q136" s="7">
        <v>1.833</v>
      </c>
      <c r="R136" s="7">
        <v>1.26669341243821</v>
      </c>
      <c r="S136" s="7">
        <v>0.802</v>
      </c>
      <c r="T136" s="7">
        <v>0.8903855870912981</v>
      </c>
      <c r="U136" s="7">
        <v>1.016</v>
      </c>
      <c r="V136" s="7">
        <v>1.196</v>
      </c>
      <c r="W136" s="7">
        <v>1.07974613146416</v>
      </c>
      <c r="X136" s="7">
        <v>0.233</v>
      </c>
      <c r="Y136" s="7">
        <v>1.933</v>
      </c>
      <c r="Z136" s="7">
        <v>2.41139552994587</v>
      </c>
      <c r="AA136" s="7">
        <v>1.17212497572317</v>
      </c>
      <c r="AB136" s="7">
        <v>0.235</v>
      </c>
      <c r="AC136" s="5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</row>
    <row r="137" spans="1:253" ht="12.75">
      <c r="A137" s="9" t="str">
        <f>"1500026J17"</f>
        <v>1500026J17</v>
      </c>
      <c r="B137" s="6" t="s">
        <v>1408</v>
      </c>
      <c r="C137" s="7" t="s">
        <v>1409</v>
      </c>
      <c r="D137" s="7" t="s">
        <v>1410</v>
      </c>
      <c r="E137" s="7" t="s">
        <v>1411</v>
      </c>
      <c r="F137" s="7">
        <v>0.9789837440879</v>
      </c>
      <c r="G137" s="7">
        <v>1.08655571935564</v>
      </c>
      <c r="H137" s="7">
        <v>1.077</v>
      </c>
      <c r="I137" s="7">
        <v>0.997455239992276</v>
      </c>
      <c r="J137" s="7">
        <v>1.64449087455088</v>
      </c>
      <c r="K137" s="7">
        <v>1.52468363690583</v>
      </c>
      <c r="L137" s="7">
        <v>0.773</v>
      </c>
      <c r="M137" s="7">
        <v>1.35687232786293</v>
      </c>
      <c r="N137" s="7">
        <v>0.590085088607708</v>
      </c>
      <c r="O137" s="7">
        <v>0.9168729339736351</v>
      </c>
      <c r="P137" s="7">
        <v>0.603808051368235</v>
      </c>
      <c r="Q137" s="7">
        <v>1.027</v>
      </c>
      <c r="R137" s="7">
        <v>1.13150974047399</v>
      </c>
      <c r="S137" s="7">
        <v>0.99</v>
      </c>
      <c r="T137" s="7">
        <v>0.7207351284735081</v>
      </c>
      <c r="U137" s="7">
        <v>1.153</v>
      </c>
      <c r="V137" s="7">
        <v>1.564</v>
      </c>
      <c r="W137" s="7">
        <v>0.827381937600377</v>
      </c>
      <c r="X137" s="7">
        <v>0.887</v>
      </c>
      <c r="Y137" s="7">
        <v>1.33</v>
      </c>
      <c r="Z137" s="7">
        <v>1.75632123624935</v>
      </c>
      <c r="AA137" s="7">
        <v>1.03455746662342</v>
      </c>
      <c r="AB137" s="7">
        <v>0.218</v>
      </c>
      <c r="AC137" s="5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</row>
    <row r="138" spans="1:253" ht="12.75">
      <c r="A138" s="9" t="str">
        <f>"1300019E17"</f>
        <v>1300019E17</v>
      </c>
      <c r="B138" s="6" t="s">
        <v>1412</v>
      </c>
      <c r="C138" s="7" t="s">
        <v>1413</v>
      </c>
      <c r="D138" s="7" t="s">
        <v>1414</v>
      </c>
      <c r="E138" s="7" t="s">
        <v>1415</v>
      </c>
      <c r="F138" s="7">
        <v>1.14033798806537</v>
      </c>
      <c r="G138" s="7">
        <v>1.29904962680919</v>
      </c>
      <c r="H138" s="7">
        <v>1.416</v>
      </c>
      <c r="I138" s="7">
        <v>1.03769947478834</v>
      </c>
      <c r="J138" s="7">
        <v>2.62510944874552</v>
      </c>
      <c r="K138" s="7">
        <v>0.9674123473082961</v>
      </c>
      <c r="L138" s="7">
        <v>1.821</v>
      </c>
      <c r="M138" s="7">
        <v>1.44152568165117</v>
      </c>
      <c r="N138" s="7">
        <v>1.37016467554254</v>
      </c>
      <c r="O138" s="7">
        <v>1.93658777301545</v>
      </c>
      <c r="P138" s="7">
        <v>1.62436702729547</v>
      </c>
      <c r="Q138" s="7">
        <v>1.353</v>
      </c>
      <c r="R138" s="7">
        <v>1.13599096716894</v>
      </c>
      <c r="S138" s="7">
        <v>1.276</v>
      </c>
      <c r="T138" s="7">
        <v>0.6773133331861021</v>
      </c>
      <c r="U138" s="7">
        <v>1.375</v>
      </c>
      <c r="V138" s="7">
        <v>1.327</v>
      </c>
      <c r="W138" s="7">
        <v>1.0966833256832</v>
      </c>
      <c r="X138" s="7">
        <v>1.112</v>
      </c>
      <c r="Y138" s="7">
        <v>1.693</v>
      </c>
      <c r="Z138" s="7">
        <v>1.94974868517549</v>
      </c>
      <c r="AA138" s="7">
        <v>1.54498894835099</v>
      </c>
      <c r="AB138" s="7">
        <v>0.575</v>
      </c>
      <c r="AC138" s="5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</row>
    <row r="139" spans="1:253" ht="12.75">
      <c r="A139" s="9" t="str">
        <f>"1200003M11"</f>
        <v>1200003M11</v>
      </c>
      <c r="B139" s="6" t="s">
        <v>1416</v>
      </c>
      <c r="C139" s="7" t="s">
        <v>1417</v>
      </c>
      <c r="D139" s="7" t="s">
        <v>1418</v>
      </c>
      <c r="E139" s="7" t="s">
        <v>1419</v>
      </c>
      <c r="F139" s="7">
        <v>1.40845686529863</v>
      </c>
      <c r="G139" s="7">
        <v>1.33636827046285</v>
      </c>
      <c r="H139" s="7">
        <v>1.421</v>
      </c>
      <c r="I139" s="7">
        <v>1.15767995048877</v>
      </c>
      <c r="J139" s="7">
        <v>2.20875742841707</v>
      </c>
      <c r="K139" s="7">
        <v>1.21272004974327</v>
      </c>
      <c r="L139" s="7">
        <v>0.794</v>
      </c>
      <c r="M139" s="7">
        <v>0.9771415694413991</v>
      </c>
      <c r="N139" s="7">
        <v>1.32139971445459</v>
      </c>
      <c r="O139" s="7">
        <v>1.32522381727085</v>
      </c>
      <c r="P139" s="7">
        <v>1.50366838259322</v>
      </c>
      <c r="Q139" s="7">
        <v>1.259</v>
      </c>
      <c r="R139" s="7">
        <v>1.33615242620988</v>
      </c>
      <c r="S139" s="7">
        <v>0.84</v>
      </c>
      <c r="T139" s="7">
        <v>0.7675138305687921</v>
      </c>
      <c r="U139" s="7">
        <v>1.106</v>
      </c>
      <c r="V139" s="7">
        <v>1.201</v>
      </c>
      <c r="W139" s="7">
        <v>0.887508977077989</v>
      </c>
      <c r="X139" s="7">
        <v>0.415</v>
      </c>
      <c r="Y139" s="7">
        <v>2.103</v>
      </c>
      <c r="Z139" s="7">
        <v>2.13543903614458</v>
      </c>
      <c r="AA139" s="7">
        <v>1.59167475460656</v>
      </c>
      <c r="AB139" s="7">
        <v>0.513</v>
      </c>
      <c r="AC139" s="5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</row>
    <row r="140" spans="1:253" ht="12.75">
      <c r="A140" s="9" t="str">
        <f>"3010034A12"</f>
        <v>3010034A12</v>
      </c>
      <c r="B140" s="6" t="s">
        <v>1420</v>
      </c>
      <c r="C140" s="7" t="s">
        <v>1421</v>
      </c>
      <c r="D140" s="7" t="s">
        <v>1422</v>
      </c>
      <c r="E140" s="7" t="s">
        <v>1423</v>
      </c>
      <c r="F140" s="7">
        <v>1.78485700129932</v>
      </c>
      <c r="G140" s="7">
        <v>1.76318040035212</v>
      </c>
      <c r="H140" s="7">
        <v>1.857</v>
      </c>
      <c r="I140" s="7">
        <v>1.50220068949063</v>
      </c>
      <c r="J140" s="7">
        <v>2.63905425325413</v>
      </c>
      <c r="K140" s="7">
        <v>1.67121775292377</v>
      </c>
      <c r="L140" s="7">
        <v>1.7590000000000001</v>
      </c>
      <c r="M140" s="7">
        <v>1.42943234539571</v>
      </c>
      <c r="N140" s="7">
        <v>2.95221377058632</v>
      </c>
      <c r="O140" s="7">
        <v>3.94477287222255</v>
      </c>
      <c r="P140" s="7">
        <v>4.08956475430739</v>
      </c>
      <c r="Q140" s="7">
        <v>2.436</v>
      </c>
      <c r="R140" s="7">
        <v>3.02856237466802</v>
      </c>
      <c r="S140" s="7">
        <v>2.236</v>
      </c>
      <c r="T140" s="7">
        <v>4.28416425364513</v>
      </c>
      <c r="U140" s="7">
        <v>2.527</v>
      </c>
      <c r="V140" s="7">
        <v>2.85</v>
      </c>
      <c r="W140" s="7">
        <v>3.93027591852953</v>
      </c>
      <c r="X140" s="7">
        <v>2.583</v>
      </c>
      <c r="Y140" s="7">
        <v>3.153</v>
      </c>
      <c r="Z140" s="7">
        <v>2.55711087480356</v>
      </c>
      <c r="AA140" s="7">
        <v>1.5406316064338</v>
      </c>
      <c r="AB140" s="7">
        <v>0.751</v>
      </c>
      <c r="AC140" s="5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</row>
    <row r="141" spans="1:253" ht="12.75">
      <c r="A141" s="9" t="str">
        <f>"2810025M06"</f>
        <v>2810025M06</v>
      </c>
      <c r="B141" s="6" t="s">
        <v>1424</v>
      </c>
      <c r="C141" s="7" t="s">
        <v>1425</v>
      </c>
      <c r="D141" s="7" t="s">
        <v>1426</v>
      </c>
      <c r="E141" s="7" t="s">
        <v>1427</v>
      </c>
      <c r="F141" s="7">
        <v>2.54366295806961</v>
      </c>
      <c r="G141" s="7">
        <v>2.62397195544668</v>
      </c>
      <c r="H141" s="7">
        <v>1.696</v>
      </c>
      <c r="I141" s="7">
        <v>1.81588005229363</v>
      </c>
      <c r="J141" s="7">
        <v>0.8117868338939861</v>
      </c>
      <c r="K141" s="7">
        <v>0.543168744061659</v>
      </c>
      <c r="L141" s="7">
        <v>1.064</v>
      </c>
      <c r="M141" s="7">
        <v>0.7896948574817241</v>
      </c>
      <c r="N141" s="7">
        <v>4.40333832331188</v>
      </c>
      <c r="O141" s="7">
        <v>4.50865945359075</v>
      </c>
      <c r="P141" s="7">
        <v>3.59597293018128</v>
      </c>
      <c r="Q141" s="7">
        <v>3.672</v>
      </c>
      <c r="R141" s="7">
        <v>3.27428297177425</v>
      </c>
      <c r="S141" s="7">
        <v>1.362</v>
      </c>
      <c r="T141" s="7">
        <v>1.5572349369709</v>
      </c>
      <c r="U141" s="7">
        <v>1.807</v>
      </c>
      <c r="V141" s="7">
        <v>2.224</v>
      </c>
      <c r="W141" s="7">
        <v>2.48553325164494</v>
      </c>
      <c r="X141" s="7">
        <v>2.124</v>
      </c>
      <c r="Y141" s="7">
        <v>2.47</v>
      </c>
      <c r="Z141" s="7">
        <v>2.30114188405797</v>
      </c>
      <c r="AA141" s="7">
        <v>1.52506967101528</v>
      </c>
      <c r="AB141" s="7">
        <v>0.799</v>
      </c>
      <c r="AC141" s="5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</row>
    <row r="142" spans="1:253" ht="12.75">
      <c r="A142" s="9" t="str">
        <f>"2610511F20"</f>
        <v>2610511F20</v>
      </c>
      <c r="B142" s="6" t="s">
        <v>1428</v>
      </c>
      <c r="C142" s="7" t="s">
        <v>1429</v>
      </c>
      <c r="D142" s="7" t="s">
        <v>1430</v>
      </c>
      <c r="E142" s="7" t="s">
        <v>1431</v>
      </c>
      <c r="F142" s="7">
        <v>0.763341122448371</v>
      </c>
      <c r="G142" s="7">
        <v>1.07263106866524</v>
      </c>
      <c r="H142" s="7">
        <v>1.773</v>
      </c>
      <c r="I142" s="7">
        <v>0.9158384273684731</v>
      </c>
      <c r="J142" s="7">
        <v>1.52346989256546</v>
      </c>
      <c r="K142" s="7">
        <v>2.16205632362948</v>
      </c>
      <c r="L142" s="7">
        <v>1.38</v>
      </c>
      <c r="M142" s="7">
        <v>1.87930445409893</v>
      </c>
      <c r="N142" s="7">
        <v>0.8850692429950111</v>
      </c>
      <c r="O142" s="7">
        <v>2.0479930310458</v>
      </c>
      <c r="P142" s="7">
        <v>1.70114889291135</v>
      </c>
      <c r="Q142" s="7">
        <v>1.181</v>
      </c>
      <c r="R142" s="7">
        <v>1.05308827331243</v>
      </c>
      <c r="S142" s="7">
        <v>1.694</v>
      </c>
      <c r="T142" s="7">
        <v>2.81867864455064</v>
      </c>
      <c r="U142" s="7">
        <v>1.284</v>
      </c>
      <c r="V142" s="7">
        <v>1.671</v>
      </c>
      <c r="W142" s="7">
        <v>1.3185605699527</v>
      </c>
      <c r="X142" s="7">
        <v>0.314</v>
      </c>
      <c r="Y142" s="7">
        <v>1.104</v>
      </c>
      <c r="Z142" s="7">
        <v>1.36108448227693</v>
      </c>
      <c r="AA142" s="7">
        <v>1.33459158149255</v>
      </c>
      <c r="AB142" s="7">
        <v>0.153</v>
      </c>
      <c r="AC142" s="5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</row>
    <row r="143" spans="1:253" ht="12.75">
      <c r="A143" s="9" t="str">
        <f>"1700026A16"</f>
        <v>1700026A16</v>
      </c>
      <c r="B143" s="6" t="s">
        <v>1432</v>
      </c>
      <c r="C143" s="7" t="s">
        <v>1316</v>
      </c>
      <c r="D143" s="7" t="s">
        <v>1317</v>
      </c>
      <c r="E143" s="7" t="s">
        <v>1318</v>
      </c>
      <c r="F143" s="7">
        <v>1.42907685879209</v>
      </c>
      <c r="G143" s="7">
        <v>1.44739242562985</v>
      </c>
      <c r="H143" s="7">
        <v>1.806</v>
      </c>
      <c r="I143" s="7">
        <v>1.90389080876354</v>
      </c>
      <c r="J143" s="7">
        <v>4.78406400391757</v>
      </c>
      <c r="K143" s="7">
        <v>2.81211304222309</v>
      </c>
      <c r="L143" s="7">
        <v>1.259</v>
      </c>
      <c r="M143" s="7">
        <v>1.35687232786293</v>
      </c>
      <c r="N143" s="7">
        <v>1.16960787047038</v>
      </c>
      <c r="O143" s="7">
        <v>2.55038392147749</v>
      </c>
      <c r="P143" s="7">
        <v>2.19016860721709</v>
      </c>
      <c r="Q143" s="7">
        <v>3.14</v>
      </c>
      <c r="R143" s="7">
        <v>2.25331015644227</v>
      </c>
      <c r="S143" s="7">
        <v>1.703</v>
      </c>
      <c r="T143" s="7">
        <v>3.76610287610757</v>
      </c>
      <c r="U143" s="7">
        <v>1.542</v>
      </c>
      <c r="V143" s="7">
        <v>1.93</v>
      </c>
      <c r="W143" s="7">
        <v>2.52787623719256</v>
      </c>
      <c r="X143" s="7">
        <v>2.475</v>
      </c>
      <c r="Y143" s="7">
        <v>2.054</v>
      </c>
      <c r="Z143" s="7">
        <v>3.18123677667191</v>
      </c>
      <c r="AA143" s="7">
        <v>0.9804019313669631</v>
      </c>
      <c r="AB143" s="7">
        <v>1.654</v>
      </c>
      <c r="AC143" s="5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4" spans="1:253" ht="12.75">
      <c r="A144" s="9" t="str">
        <f>"1200002G09"</f>
        <v>1200002G09</v>
      </c>
      <c r="B144" s="6" t="s">
        <v>1319</v>
      </c>
      <c r="C144" s="7" t="s">
        <v>1320</v>
      </c>
      <c r="D144" s="7" t="s">
        <v>1321</v>
      </c>
      <c r="E144" s="7" t="s">
        <v>1322</v>
      </c>
      <c r="F144" s="7">
        <v>3.33611488525999</v>
      </c>
      <c r="G144" s="7">
        <v>1.88288607073601</v>
      </c>
      <c r="H144" s="7">
        <v>1.7610000000000001</v>
      </c>
      <c r="I144" s="7">
        <v>3.37976349418197</v>
      </c>
      <c r="J144" s="7">
        <v>2.11164182558926</v>
      </c>
      <c r="K144" s="7">
        <v>1.24821781875112</v>
      </c>
      <c r="L144" s="7">
        <v>1.257</v>
      </c>
      <c r="M144" s="7">
        <v>1.57092437958462</v>
      </c>
      <c r="N144" s="7">
        <v>1.94563431701577</v>
      </c>
      <c r="O144" s="7">
        <v>3.18534692825524</v>
      </c>
      <c r="P144" s="7">
        <v>3.4771667918584</v>
      </c>
      <c r="Q144" s="7">
        <v>4.591</v>
      </c>
      <c r="R144" s="7">
        <v>3.21752076697159</v>
      </c>
      <c r="S144" s="7">
        <v>1.453</v>
      </c>
      <c r="T144" s="7">
        <v>2.66377337779215</v>
      </c>
      <c r="U144" s="7">
        <v>1.42</v>
      </c>
      <c r="V144" s="7">
        <v>3.991</v>
      </c>
      <c r="W144" s="7">
        <v>5.12011381241748</v>
      </c>
      <c r="X144" s="7">
        <v>3.303</v>
      </c>
      <c r="Y144" s="7">
        <v>4.428</v>
      </c>
      <c r="Z144" s="7">
        <v>7.11168253885106</v>
      </c>
      <c r="AA144" s="7">
        <v>0.7675146548415661</v>
      </c>
      <c r="AB144" s="7">
        <v>0.14300000000000002</v>
      </c>
      <c r="AC144" s="5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</row>
    <row r="145" spans="1:253" ht="12.75">
      <c r="A145" s="9" t="str">
        <f>"5830426G16"</f>
        <v>5830426G16</v>
      </c>
      <c r="B145" s="6" t="s">
        <v>1323</v>
      </c>
      <c r="C145" s="7" t="s">
        <v>1324</v>
      </c>
      <c r="D145" s="7" t="s">
        <v>1325</v>
      </c>
      <c r="E145" s="7" t="s">
        <v>1633</v>
      </c>
      <c r="F145" s="7">
        <v>1.33204620988875</v>
      </c>
      <c r="G145" s="7">
        <v>1.5400012306782</v>
      </c>
      <c r="H145" s="7">
        <v>1.272</v>
      </c>
      <c r="I145" s="7">
        <v>1.61164996356218</v>
      </c>
      <c r="J145" s="7">
        <v>3.02104229104351</v>
      </c>
      <c r="K145" s="7">
        <v>1.28551374443442</v>
      </c>
      <c r="L145" s="7">
        <v>1.008</v>
      </c>
      <c r="M145" s="7">
        <v>1.18635628666091</v>
      </c>
      <c r="N145" s="7">
        <v>2.48211164637345</v>
      </c>
      <c r="O145" s="7">
        <v>2.92519838649962</v>
      </c>
      <c r="P145" s="7">
        <v>4.90828664111733</v>
      </c>
      <c r="Q145" s="7">
        <v>2.373</v>
      </c>
      <c r="R145" s="7">
        <v>2.10169531992991</v>
      </c>
      <c r="S145" s="7">
        <v>2.162</v>
      </c>
      <c r="T145" s="7">
        <v>2.12951977024155</v>
      </c>
      <c r="U145" s="7">
        <v>2.138</v>
      </c>
      <c r="V145" s="7">
        <v>2.212</v>
      </c>
      <c r="W145" s="7">
        <v>2.21961930240593</v>
      </c>
      <c r="X145" s="7">
        <v>2.657</v>
      </c>
      <c r="Y145" s="7">
        <v>2.663</v>
      </c>
      <c r="Z145" s="7">
        <v>2.65382459926663</v>
      </c>
      <c r="AA145" s="7">
        <v>0.8571514028522591</v>
      </c>
      <c r="AB145" s="7">
        <v>0.08</v>
      </c>
      <c r="AC145" s="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</row>
    <row r="146" spans="1:253" ht="12.75">
      <c r="A146" s="9" t="str">
        <f>"4933422D21"</f>
        <v>4933422D21</v>
      </c>
      <c r="B146" s="6" t="s">
        <v>1634</v>
      </c>
      <c r="C146" s="7" t="s">
        <v>1635</v>
      </c>
      <c r="D146" s="7" t="s">
        <v>1636</v>
      </c>
      <c r="E146" s="7" t="s">
        <v>1637</v>
      </c>
      <c r="F146" s="7">
        <v>2.57852171882182</v>
      </c>
      <c r="G146" s="7">
        <v>1.81978000693305</v>
      </c>
      <c r="H146" s="7">
        <v>1.77</v>
      </c>
      <c r="I146" s="7">
        <v>2.1141387269972</v>
      </c>
      <c r="J146" s="7">
        <v>1.72019124188333</v>
      </c>
      <c r="K146" s="7">
        <v>1.02965270280774</v>
      </c>
      <c r="L146" s="7">
        <v>1.396</v>
      </c>
      <c r="M146" s="7">
        <v>0.9989095747012321</v>
      </c>
      <c r="N146" s="7">
        <v>2.74430541926016</v>
      </c>
      <c r="O146" s="7">
        <v>2.88962117129777</v>
      </c>
      <c r="P146" s="7">
        <v>4.27323415166812</v>
      </c>
      <c r="Q146" s="7">
        <v>4.088</v>
      </c>
      <c r="R146" s="7">
        <v>2.94790029415898</v>
      </c>
      <c r="S146" s="7">
        <v>2.015</v>
      </c>
      <c r="T146" s="7">
        <v>2.10682395572157</v>
      </c>
      <c r="U146" s="7">
        <v>2.237</v>
      </c>
      <c r="V146" s="7">
        <v>2.878</v>
      </c>
      <c r="W146" s="7">
        <v>3.4390972861772098</v>
      </c>
      <c r="X146" s="7">
        <v>2.183</v>
      </c>
      <c r="Y146" s="7">
        <v>4.113</v>
      </c>
      <c r="Z146" s="7">
        <v>4.04585747337175</v>
      </c>
      <c r="AA146" s="7">
        <v>1.04576206012476</v>
      </c>
      <c r="AB146" s="7">
        <v>0.114</v>
      </c>
      <c r="AC146" s="5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</row>
    <row r="147" spans="1:253" ht="12.75">
      <c r="A147" s="9" t="str">
        <f>"6430603C09"</f>
        <v>6430603C09</v>
      </c>
      <c r="B147" s="6" t="s">
        <v>1638</v>
      </c>
      <c r="C147" s="7" t="s">
        <v>1639</v>
      </c>
      <c r="D147" s="7" t="s">
        <v>1640</v>
      </c>
      <c r="E147" s="7" t="s">
        <v>1641</v>
      </c>
      <c r="F147" s="7">
        <v>1.1843477608139</v>
      </c>
      <c r="G147" s="7">
        <v>1.67129020785871</v>
      </c>
      <c r="H147" s="7">
        <v>1.793</v>
      </c>
      <c r="I147" s="7">
        <v>1.83506188383194</v>
      </c>
      <c r="J147" s="7">
        <v>2.20825939968462</v>
      </c>
      <c r="K147" s="7">
        <v>0.7884219588951791</v>
      </c>
      <c r="L147" s="7">
        <v>1.473</v>
      </c>
      <c r="M147" s="7">
        <v>0.9977002410756851</v>
      </c>
      <c r="N147" s="7">
        <v>0.90717920451697</v>
      </c>
      <c r="O147" s="7">
        <v>1.25264588186491</v>
      </c>
      <c r="P147" s="7">
        <v>1.52756657309423</v>
      </c>
      <c r="Q147" s="7">
        <v>2.483</v>
      </c>
      <c r="R147" s="7">
        <v>1.65282577931944</v>
      </c>
      <c r="S147" s="7">
        <v>1.235</v>
      </c>
      <c r="T147" s="7">
        <v>1.00570339148835</v>
      </c>
      <c r="U147" s="7">
        <v>0.9530000000000001</v>
      </c>
      <c r="V147" s="7">
        <v>1.667</v>
      </c>
      <c r="W147" s="7">
        <v>1.14156689036367</v>
      </c>
      <c r="X147" s="7">
        <v>1.202</v>
      </c>
      <c r="Y147" s="7">
        <v>2.035</v>
      </c>
      <c r="Z147" s="7">
        <v>1.59513169547756</v>
      </c>
      <c r="AA147" s="7">
        <v>0.893255093023233</v>
      </c>
      <c r="AB147" s="7">
        <v>0.309</v>
      </c>
      <c r="AC147" s="5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</row>
    <row r="148" spans="1:253" ht="12.75">
      <c r="A148" s="9" t="str">
        <f>"4932411N15"</f>
        <v>4932411N15</v>
      </c>
      <c r="B148" s="6" t="s">
        <v>1642</v>
      </c>
      <c r="C148" s="7" t="s">
        <v>1643</v>
      </c>
      <c r="D148" s="7" t="s">
        <v>1644</v>
      </c>
      <c r="E148" s="7" t="s">
        <v>1645</v>
      </c>
      <c r="F148" s="7">
        <v>1.08169940267146</v>
      </c>
      <c r="G148" s="7">
        <v>1.1897632397209</v>
      </c>
      <c r="H148" s="7">
        <v>0.644</v>
      </c>
      <c r="I148" s="7">
        <v>1.51799749193395</v>
      </c>
      <c r="J148" s="7">
        <v>1.60664069088466</v>
      </c>
      <c r="K148" s="7">
        <v>0.8715907687841921</v>
      </c>
      <c r="L148" s="7">
        <v>0.9430000000000001</v>
      </c>
      <c r="M148" s="7">
        <v>0.438988106073302</v>
      </c>
      <c r="N148" s="7">
        <v>1.74390894505938</v>
      </c>
      <c r="O148" s="7">
        <v>1.78398548714442</v>
      </c>
      <c r="P148" s="7">
        <v>2.10953635023993</v>
      </c>
      <c r="Q148" s="7">
        <v>2.485</v>
      </c>
      <c r="R148" s="7">
        <v>1.5751511832737</v>
      </c>
      <c r="S148" s="7">
        <v>1.96</v>
      </c>
      <c r="T148" s="7">
        <v>2.62791691637229</v>
      </c>
      <c r="U148" s="7">
        <v>1.573</v>
      </c>
      <c r="V148" s="7">
        <v>2.275</v>
      </c>
      <c r="W148" s="7">
        <v>1.80889234259407</v>
      </c>
      <c r="X148" s="7">
        <v>1.334</v>
      </c>
      <c r="Y148" s="7">
        <v>2.24</v>
      </c>
      <c r="Z148" s="7">
        <v>2.98845408590885</v>
      </c>
      <c r="AA148" s="7">
        <v>0.81046559659669</v>
      </c>
      <c r="AB148" s="7">
        <v>0.232</v>
      </c>
      <c r="AC148" s="5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</row>
    <row r="149" spans="1:253" ht="12.75">
      <c r="A149" s="9" t="str">
        <f>"8430423K24"</f>
        <v>8430423K24</v>
      </c>
      <c r="B149" s="6" t="s">
        <v>1646</v>
      </c>
      <c r="C149" s="7" t="s">
        <v>1647</v>
      </c>
      <c r="D149" s="7" t="s">
        <v>1648</v>
      </c>
      <c r="E149" s="7" t="s">
        <v>1649</v>
      </c>
      <c r="F149" s="7">
        <v>1.24039099898323</v>
      </c>
      <c r="G149" s="7">
        <v>0.986418366348604</v>
      </c>
      <c r="H149" s="7">
        <v>0.354</v>
      </c>
      <c r="I149" s="7">
        <v>1.18739298365596</v>
      </c>
      <c r="J149" s="7">
        <v>2.36264830674421</v>
      </c>
      <c r="K149" s="7">
        <v>1.43760457904596</v>
      </c>
      <c r="L149" s="7">
        <v>0.895</v>
      </c>
      <c r="M149" s="7">
        <v>0.86588287589114</v>
      </c>
      <c r="N149" s="7">
        <v>1.57761043950165</v>
      </c>
      <c r="O149" s="7">
        <v>2.15327086294773</v>
      </c>
      <c r="P149" s="7">
        <v>3.49457748654704</v>
      </c>
      <c r="Q149" s="7">
        <v>2.271</v>
      </c>
      <c r="R149" s="7">
        <v>1.58560737889524</v>
      </c>
      <c r="S149" s="7">
        <v>1.407</v>
      </c>
      <c r="T149" s="7">
        <v>2.10339937889909</v>
      </c>
      <c r="U149" s="7">
        <v>1.5030000000000001</v>
      </c>
      <c r="V149" s="7">
        <v>1.564</v>
      </c>
      <c r="W149" s="7">
        <v>1.70472859814694</v>
      </c>
      <c r="X149" s="7">
        <v>0.773</v>
      </c>
      <c r="Y149" s="7">
        <v>1.616</v>
      </c>
      <c r="Z149" s="7">
        <v>3.48169408067051</v>
      </c>
      <c r="AA149" s="7">
        <v>1.37443013616397</v>
      </c>
      <c r="AB149" s="7">
        <v>0.158</v>
      </c>
      <c r="AC149" s="5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</row>
    <row r="150" spans="1:253" ht="12.75">
      <c r="A150" s="9" t="str">
        <f>"2700050M05"</f>
        <v>2700050M05</v>
      </c>
      <c r="B150" s="6" t="s">
        <v>1650</v>
      </c>
      <c r="C150" s="7" t="s">
        <v>1651</v>
      </c>
      <c r="D150" s="7" t="s">
        <v>1652</v>
      </c>
      <c r="E150" s="7" t="s">
        <v>1653</v>
      </c>
      <c r="F150" s="7">
        <v>0.8747884293960461</v>
      </c>
      <c r="G150" s="7">
        <v>1.41511709833405</v>
      </c>
      <c r="H150" s="7">
        <v>1.302</v>
      </c>
      <c r="I150" s="7">
        <v>1.1242057738827</v>
      </c>
      <c r="J150" s="7">
        <v>2.85470069440511</v>
      </c>
      <c r="K150" s="7">
        <v>1.76768891816312</v>
      </c>
      <c r="L150" s="7">
        <v>1.64</v>
      </c>
      <c r="M150" s="7">
        <v>1.34719765885856</v>
      </c>
      <c r="N150" s="7">
        <v>0.5969273552263831</v>
      </c>
      <c r="O150" s="7">
        <v>0.97331252533551</v>
      </c>
      <c r="P150" s="7">
        <v>1.04664917286826</v>
      </c>
      <c r="Q150" s="7">
        <v>1.209</v>
      </c>
      <c r="R150" s="7">
        <v>0.9559950282552551</v>
      </c>
      <c r="S150" s="7">
        <v>1.879</v>
      </c>
      <c r="T150" s="7">
        <v>1.76643622427797</v>
      </c>
      <c r="U150" s="7">
        <v>1.331</v>
      </c>
      <c r="V150" s="7">
        <v>1.848</v>
      </c>
      <c r="W150" s="7">
        <v>1.9113623676193001</v>
      </c>
      <c r="X150" s="7">
        <v>1.512</v>
      </c>
      <c r="Y150" s="7">
        <v>1.444</v>
      </c>
      <c r="Z150" s="7">
        <v>1.25212035271521</v>
      </c>
      <c r="AA150" s="7">
        <v>0.5807714298192871</v>
      </c>
      <c r="AB150" s="7">
        <v>0.093</v>
      </c>
      <c r="AC150" s="5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</row>
    <row r="151" spans="1:253" ht="12.75">
      <c r="A151" s="9" t="s">
        <v>1654</v>
      </c>
      <c r="B151" s="6" t="s">
        <v>1655</v>
      </c>
      <c r="C151" s="7" t="s">
        <v>1656</v>
      </c>
      <c r="D151" s="7" t="s">
        <v>1657</v>
      </c>
      <c r="E151" s="7" t="s">
        <v>1658</v>
      </c>
      <c r="F151" s="7">
        <v>3.23292817532249</v>
      </c>
      <c r="G151" s="7">
        <v>4.15473685628692</v>
      </c>
      <c r="H151" s="7">
        <v>2.828</v>
      </c>
      <c r="I151" s="7">
        <v>3.52795254567404</v>
      </c>
      <c r="J151" s="7">
        <v>3.31438121445673</v>
      </c>
      <c r="K151" s="7">
        <v>2.24442297565022</v>
      </c>
      <c r="L151" s="7">
        <v>2.209</v>
      </c>
      <c r="M151" s="7">
        <v>2.0510298289265</v>
      </c>
      <c r="N151" s="7">
        <v>3.54722504491706</v>
      </c>
      <c r="O151" s="7">
        <v>2.09718315952048</v>
      </c>
      <c r="P151" s="7">
        <v>2.50231087689168</v>
      </c>
      <c r="Q151" s="7">
        <v>5.621</v>
      </c>
      <c r="R151" s="7">
        <v>5.21390725957026</v>
      </c>
      <c r="S151" s="7">
        <v>3.519</v>
      </c>
      <c r="T151" s="7">
        <v>4.26378127817307</v>
      </c>
      <c r="U151" s="7">
        <v>3.782</v>
      </c>
      <c r="V151" s="7">
        <v>4.461</v>
      </c>
      <c r="W151" s="7">
        <v>5.01595006797035</v>
      </c>
      <c r="X151" s="7">
        <v>4.714</v>
      </c>
      <c r="Y151" s="7">
        <v>6.517</v>
      </c>
      <c r="Z151" s="7">
        <v>7.80866611314825</v>
      </c>
      <c r="AA151" s="7">
        <v>1.39746180058339</v>
      </c>
      <c r="AB151" s="7">
        <v>0.868</v>
      </c>
      <c r="AC151" s="5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</row>
    <row r="152" spans="1:253" ht="12.75">
      <c r="A152" s="9" t="str">
        <f>"1110001N06"</f>
        <v>1110001N06</v>
      </c>
      <c r="B152" s="7" t="s">
        <v>1659</v>
      </c>
      <c r="C152" s="7" t="s">
        <v>1660</v>
      </c>
      <c r="D152" s="7" t="s">
        <v>1661</v>
      </c>
      <c r="E152" s="7" t="s">
        <v>1662</v>
      </c>
      <c r="F152" s="7">
        <v>0.881521829751418</v>
      </c>
      <c r="G152" s="7">
        <v>0.725972801085166</v>
      </c>
      <c r="H152" s="7">
        <v>0.36</v>
      </c>
      <c r="I152" s="7">
        <v>0.567180430583843</v>
      </c>
      <c r="J152" s="7">
        <v>0.9198590688357011</v>
      </c>
      <c r="K152" s="7">
        <v>1.24303614952803</v>
      </c>
      <c r="L152" s="7">
        <v>0.677</v>
      </c>
      <c r="M152" s="7">
        <v>1.14765761064342</v>
      </c>
      <c r="N152" s="7">
        <v>2.07813360983048</v>
      </c>
      <c r="O152" s="7">
        <v>2.74192938756979</v>
      </c>
      <c r="P152" s="7">
        <v>4.60855515690917</v>
      </c>
      <c r="Q152" s="7">
        <v>1.305</v>
      </c>
      <c r="R152" s="7">
        <v>1.11059734923091</v>
      </c>
      <c r="S152" s="7">
        <v>1.257</v>
      </c>
      <c r="T152" s="7">
        <v>1.22598032196009</v>
      </c>
      <c r="U152" s="7">
        <v>1.573</v>
      </c>
      <c r="V152" s="7">
        <v>1.017</v>
      </c>
      <c r="W152" s="7">
        <v>1.39477794393841</v>
      </c>
      <c r="X152" s="7">
        <v>1.44</v>
      </c>
      <c r="Y152" s="7">
        <v>1.23</v>
      </c>
      <c r="Z152" s="7">
        <v>1.0722328252139</v>
      </c>
      <c r="AA152" s="7">
        <v>1.03580242145691</v>
      </c>
      <c r="AB152" s="7">
        <v>2.157</v>
      </c>
      <c r="AC152" s="5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</row>
    <row r="153" spans="1:253" ht="12.75">
      <c r="A153" s="9" t="str">
        <f>"1200006M05"</f>
        <v>1200006M05</v>
      </c>
      <c r="B153" s="7" t="s">
        <v>1663</v>
      </c>
      <c r="C153" s="7" t="s">
        <v>1664</v>
      </c>
      <c r="D153" s="7" t="s">
        <v>1665</v>
      </c>
      <c r="E153" s="7" t="s">
        <v>1666</v>
      </c>
      <c r="F153" s="7">
        <v>3.75733755927023</v>
      </c>
      <c r="G153" s="7">
        <v>1.79332748696144</v>
      </c>
      <c r="H153" s="7">
        <v>2.455</v>
      </c>
      <c r="I153" s="7">
        <v>1.43412399324681</v>
      </c>
      <c r="J153" s="7">
        <v>1.45623601368467</v>
      </c>
      <c r="K153" s="7">
        <v>2.25558204229764</v>
      </c>
      <c r="L153" s="7">
        <v>0.921</v>
      </c>
      <c r="M153" s="7">
        <v>1.09686559837048</v>
      </c>
      <c r="N153" s="7">
        <v>4.52212187435393</v>
      </c>
      <c r="O153" s="7">
        <v>5.65293434116865</v>
      </c>
      <c r="P153" s="7">
        <v>6.41710355805563</v>
      </c>
      <c r="Q153" s="7">
        <v>2.576</v>
      </c>
      <c r="R153" s="7">
        <v>2.51172756251752</v>
      </c>
      <c r="S153" s="7">
        <v>2.509</v>
      </c>
      <c r="T153" s="7">
        <v>3.45484481858567</v>
      </c>
      <c r="U153" s="7">
        <v>2.269</v>
      </c>
      <c r="V153" s="7">
        <v>3.955</v>
      </c>
      <c r="W153" s="7">
        <v>4.05391743632856</v>
      </c>
      <c r="X153" s="7">
        <v>4.144</v>
      </c>
      <c r="Y153" s="7">
        <v>2.974</v>
      </c>
      <c r="Z153" s="7">
        <v>2.70798428496595</v>
      </c>
      <c r="AA153" s="7">
        <v>0.9436757637792481</v>
      </c>
      <c r="AB153" s="7">
        <v>0.681</v>
      </c>
      <c r="AC153" s="5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</row>
    <row r="154" spans="1:253" ht="12.75">
      <c r="A154" s="9" t="str">
        <f>"1300004C11"</f>
        <v>1300004C11</v>
      </c>
      <c r="B154" s="7" t="s">
        <v>1667</v>
      </c>
      <c r="C154" s="7" t="s">
        <v>1668</v>
      </c>
      <c r="D154" s="7" t="s">
        <v>1669</v>
      </c>
      <c r="E154" s="7" t="s">
        <v>1670</v>
      </c>
      <c r="F154" s="7">
        <v>2.0094047562434</v>
      </c>
      <c r="G154" s="7">
        <v>1.22775160059274</v>
      </c>
      <c r="H154" s="7">
        <v>1.77</v>
      </c>
      <c r="I154" s="7">
        <v>0.6946831931620411</v>
      </c>
      <c r="J154" s="7">
        <v>1.06827163110589</v>
      </c>
      <c r="K154" s="7">
        <v>1.9923416867982</v>
      </c>
      <c r="L154" s="7">
        <v>0.993</v>
      </c>
      <c r="M154" s="7">
        <v>1.11742427000477</v>
      </c>
      <c r="N154" s="7">
        <v>1.67188003933674</v>
      </c>
      <c r="O154" s="7">
        <v>1.72800962276439</v>
      </c>
      <c r="P154" s="7">
        <v>1.85384763980606</v>
      </c>
      <c r="Q154" s="7">
        <v>1.462</v>
      </c>
      <c r="R154" s="7">
        <v>1.57066995657875</v>
      </c>
      <c r="S154" s="7">
        <v>1.5</v>
      </c>
      <c r="T154" s="7">
        <v>1.24296956986946</v>
      </c>
      <c r="U154" s="7">
        <v>1.991</v>
      </c>
      <c r="V154" s="7">
        <v>1.241</v>
      </c>
      <c r="W154" s="7">
        <v>1.87494740004835</v>
      </c>
      <c r="X154" s="7">
        <v>1.271</v>
      </c>
      <c r="Y154" s="7">
        <v>1.656</v>
      </c>
      <c r="Z154" s="7">
        <v>2.16187412083115</v>
      </c>
      <c r="AA154" s="7">
        <v>0.7096242550846591</v>
      </c>
      <c r="AB154" s="7">
        <v>0.849</v>
      </c>
      <c r="AC154" s="5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</row>
    <row r="155" spans="1:253" ht="12.75">
      <c r="A155" s="9" t="str">
        <f>"1300017E19"</f>
        <v>1300017E19</v>
      </c>
      <c r="B155" s="7" t="s">
        <v>1671</v>
      </c>
      <c r="C155" s="7" t="s">
        <v>1672</v>
      </c>
      <c r="D155" s="7" t="s">
        <v>1673</v>
      </c>
      <c r="E155" s="7" t="s">
        <v>1674</v>
      </c>
      <c r="F155" s="7">
        <v>4.65812922651725</v>
      </c>
      <c r="G155" s="7">
        <v>4.66968392952868</v>
      </c>
      <c r="H155" s="7">
        <v>4.19</v>
      </c>
      <c r="I155" s="7">
        <v>5.94448720515758</v>
      </c>
      <c r="J155" s="7">
        <v>1.63702044356413</v>
      </c>
      <c r="K155" s="7">
        <v>1.79794429816143</v>
      </c>
      <c r="L155" s="7">
        <v>0.78</v>
      </c>
      <c r="M155" s="7">
        <v>1.1730536167799</v>
      </c>
      <c r="N155" s="7">
        <v>2.49134317616111</v>
      </c>
      <c r="O155" s="7">
        <v>1.73401565666939</v>
      </c>
      <c r="P155" s="7">
        <v>2.12444806886911</v>
      </c>
      <c r="Q155" s="7">
        <v>2.342</v>
      </c>
      <c r="R155" s="7">
        <v>2.35040340149944</v>
      </c>
      <c r="S155" s="7">
        <v>1.562</v>
      </c>
      <c r="T155" s="7">
        <v>1.47471172956283</v>
      </c>
      <c r="U155" s="7">
        <v>2.074</v>
      </c>
      <c r="V155" s="7">
        <v>1.544</v>
      </c>
      <c r="W155" s="7">
        <v>1.6894851233498</v>
      </c>
      <c r="X155" s="7">
        <v>2.493</v>
      </c>
      <c r="Y155" s="7">
        <v>2.921</v>
      </c>
      <c r="Z155" s="7">
        <v>4.51072810895757</v>
      </c>
      <c r="AA155" s="7">
        <v>1.10925475663234</v>
      </c>
      <c r="AB155" s="7">
        <v>0.761</v>
      </c>
      <c r="AC155" s="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253" ht="12.75">
      <c r="A156" s="9" t="str">
        <f>"1500001L20"</f>
        <v>1500001L20</v>
      </c>
      <c r="B156" s="7" t="s">
        <v>1675</v>
      </c>
      <c r="C156" s="7" t="s">
        <v>1676</v>
      </c>
      <c r="D156" s="7" t="s">
        <v>1677</v>
      </c>
      <c r="E156" s="7" t="s">
        <v>1678</v>
      </c>
      <c r="F156" s="7">
        <v>1.91080994128193</v>
      </c>
      <c r="G156" s="7">
        <v>1.31208612705803</v>
      </c>
      <c r="H156" s="7">
        <v>1.54</v>
      </c>
      <c r="I156" s="7">
        <v>0.683775877189275</v>
      </c>
      <c r="J156" s="7">
        <v>0.886989172493981</v>
      </c>
      <c r="K156" s="7">
        <v>2.54859050547477</v>
      </c>
      <c r="L156" s="7">
        <v>1.063</v>
      </c>
      <c r="M156" s="7">
        <v>0.376102757544895</v>
      </c>
      <c r="N156" s="7">
        <v>4.1265828567862</v>
      </c>
      <c r="O156" s="7">
        <v>8.96317941932363</v>
      </c>
      <c r="P156" s="7">
        <v>5.38136729538137</v>
      </c>
      <c r="Q156" s="7">
        <v>1.54</v>
      </c>
      <c r="R156" s="7">
        <v>1.47282984040575</v>
      </c>
      <c r="S156" s="7">
        <v>1.679</v>
      </c>
      <c r="T156" s="7">
        <v>2.62709954134678</v>
      </c>
      <c r="U156" s="7">
        <v>2.841</v>
      </c>
      <c r="V156" s="7">
        <v>2.672</v>
      </c>
      <c r="W156" s="7">
        <v>3.82357159494954</v>
      </c>
      <c r="X156" s="7">
        <v>3.398</v>
      </c>
      <c r="Y156" s="7">
        <v>1.092</v>
      </c>
      <c r="Z156" s="7">
        <v>1.49970748734067</v>
      </c>
      <c r="AA156" s="7">
        <v>0.50233927530993</v>
      </c>
      <c r="AB156" s="7">
        <v>0.846</v>
      </c>
      <c r="AC156" s="5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pans="1:253" ht="12.75">
      <c r="A157" s="9" t="str">
        <f>"1500009K01"</f>
        <v>1500009K01</v>
      </c>
      <c r="B157" s="7" t="s">
        <v>1260</v>
      </c>
      <c r="C157" s="7" t="s">
        <v>1261</v>
      </c>
      <c r="D157" s="7" t="s">
        <v>1262</v>
      </c>
      <c r="E157" s="7" t="s">
        <v>1263</v>
      </c>
      <c r="F157" s="7">
        <v>1.03094422429866</v>
      </c>
      <c r="G157" s="7">
        <v>0.839315268375145</v>
      </c>
      <c r="H157" s="7">
        <v>0.527</v>
      </c>
      <c r="I157" s="7">
        <v>0.208367346514223</v>
      </c>
      <c r="J157" s="7">
        <v>0.81826120741584</v>
      </c>
      <c r="K157" s="7">
        <v>1.63732889329148</v>
      </c>
      <c r="L157" s="7">
        <v>1.092</v>
      </c>
      <c r="M157" s="7">
        <v>0.963838899560389</v>
      </c>
      <c r="N157" s="7">
        <v>2.4825301751898</v>
      </c>
      <c r="O157" s="7">
        <v>3.77377014274364</v>
      </c>
      <c r="P157" s="7">
        <v>3.06551680870216</v>
      </c>
      <c r="Q157" s="7">
        <v>1.074</v>
      </c>
      <c r="R157" s="7">
        <v>1.05010078884913</v>
      </c>
      <c r="S157" s="7">
        <v>1.341</v>
      </c>
      <c r="T157" s="7">
        <v>1.76760685045681</v>
      </c>
      <c r="U157" s="7">
        <v>2.15</v>
      </c>
      <c r="V157" s="7">
        <v>1.52</v>
      </c>
      <c r="W157" s="7">
        <v>1.97657056536262</v>
      </c>
      <c r="X157" s="7">
        <v>3.083</v>
      </c>
      <c r="Y157" s="7">
        <v>0.976</v>
      </c>
      <c r="Z157" s="7">
        <v>0.87880537628776</v>
      </c>
      <c r="AA157" s="7">
        <v>0.37348645004455705</v>
      </c>
      <c r="AB157" s="7">
        <v>1.004</v>
      </c>
      <c r="AC157" s="5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</row>
    <row r="158" spans="1:253" ht="12.75">
      <c r="A158" s="9" t="str">
        <f>"1600015H11"</f>
        <v>1600015H11</v>
      </c>
      <c r="B158" s="7" t="s">
        <v>1264</v>
      </c>
      <c r="C158" s="7" t="s">
        <v>1265</v>
      </c>
      <c r="D158" s="7" t="s">
        <v>1266</v>
      </c>
      <c r="E158" s="7" t="s">
        <v>1267</v>
      </c>
      <c r="F158" s="7">
        <v>1.43673722220343</v>
      </c>
      <c r="G158" s="7">
        <v>1.48275550045856</v>
      </c>
      <c r="H158" s="7">
        <v>0.793</v>
      </c>
      <c r="I158" s="7">
        <v>0.6299915260132211</v>
      </c>
      <c r="J158" s="7">
        <v>0.9044201781297421</v>
      </c>
      <c r="K158" s="7">
        <v>1.1666099261306</v>
      </c>
      <c r="L158" s="7">
        <v>1.5</v>
      </c>
      <c r="M158" s="7">
        <v>1.15007627789452</v>
      </c>
      <c r="N158" s="7">
        <v>2.34148690741786</v>
      </c>
      <c r="O158" s="7">
        <v>3.21431999356816</v>
      </c>
      <c r="P158" s="7">
        <v>3.52529119078067</v>
      </c>
      <c r="Q158" s="7">
        <v>1.419</v>
      </c>
      <c r="R158" s="7">
        <v>1.49000787606971</v>
      </c>
      <c r="S158" s="7">
        <v>1.546</v>
      </c>
      <c r="T158" s="7">
        <v>1.29208773840538</v>
      </c>
      <c r="U158" s="7">
        <v>1.998</v>
      </c>
      <c r="V158" s="7">
        <v>1.554</v>
      </c>
      <c r="W158" s="7">
        <v>2.32971106482972</v>
      </c>
      <c r="X158" s="7">
        <v>2.456</v>
      </c>
      <c r="Y158" s="7">
        <v>1.839</v>
      </c>
      <c r="Z158" s="7">
        <v>1.58223653221582</v>
      </c>
      <c r="AA158" s="7">
        <v>0.567699404067727</v>
      </c>
      <c r="AB158" s="7">
        <v>0.825</v>
      </c>
      <c r="AC158" s="5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</row>
    <row r="159" spans="1:253" ht="12.75">
      <c r="A159" s="9" t="str">
        <f>"1700012F10"</f>
        <v>1700012F10</v>
      </c>
      <c r="B159" s="7" t="s">
        <v>1268</v>
      </c>
      <c r="C159" s="7" t="s">
        <v>1269</v>
      </c>
      <c r="D159" s="7" t="s">
        <v>1270</v>
      </c>
      <c r="E159" s="7" t="s">
        <v>1271</v>
      </c>
      <c r="F159" s="7">
        <v>2.56182720252462</v>
      </c>
      <c r="G159" s="7">
        <v>2.05552196249688</v>
      </c>
      <c r="H159" s="7">
        <v>1.917</v>
      </c>
      <c r="I159" s="7">
        <v>1.04597399035389</v>
      </c>
      <c r="J159" s="7">
        <v>1.18481035449926</v>
      </c>
      <c r="K159" s="7">
        <v>1.0607306780852</v>
      </c>
      <c r="L159" s="7">
        <v>1.395</v>
      </c>
      <c r="M159" s="7">
        <v>1.27100964044915</v>
      </c>
      <c r="N159" s="7">
        <v>1.44194255170426</v>
      </c>
      <c r="O159" s="7">
        <v>2.40414236259371</v>
      </c>
      <c r="P159" s="7">
        <v>2.09151570147209</v>
      </c>
      <c r="Q159" s="7">
        <v>1.045</v>
      </c>
      <c r="R159" s="7">
        <v>2.22716966738842</v>
      </c>
      <c r="S159" s="7">
        <v>1.666</v>
      </c>
      <c r="T159" s="7">
        <v>1.24981937354736</v>
      </c>
      <c r="U159" s="7">
        <v>1.301</v>
      </c>
      <c r="V159" s="7">
        <v>3.194</v>
      </c>
      <c r="W159" s="7">
        <v>2.6760766866092</v>
      </c>
      <c r="X159" s="7">
        <v>1.8820000000000001</v>
      </c>
      <c r="Y159" s="7">
        <v>2.678</v>
      </c>
      <c r="Z159" s="7">
        <v>2.12318863104592</v>
      </c>
      <c r="AA159" s="7">
        <v>1.11796944046671</v>
      </c>
      <c r="AB159" s="7">
        <v>0.756</v>
      </c>
      <c r="AC159" s="5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</row>
    <row r="160" spans="1:253" ht="12.75">
      <c r="A160" s="9" t="str">
        <f>"1700057K18"</f>
        <v>1700057K18</v>
      </c>
      <c r="B160" s="7" t="s">
        <v>1272</v>
      </c>
      <c r="C160" s="7" t="s">
        <v>1273</v>
      </c>
      <c r="D160" s="7" t="s">
        <v>1274</v>
      </c>
      <c r="E160" s="7" t="s">
        <v>1275</v>
      </c>
      <c r="F160" s="7">
        <v>1.24919169977973</v>
      </c>
      <c r="G160" s="7">
        <v>1.43627071138991</v>
      </c>
      <c r="H160" s="7">
        <v>1.039</v>
      </c>
      <c r="I160" s="7">
        <v>0.863934647911862</v>
      </c>
      <c r="J160" s="7">
        <v>0.677817104864856</v>
      </c>
      <c r="K160" s="7">
        <v>1.3499635213352</v>
      </c>
      <c r="L160" s="7">
        <v>0.607</v>
      </c>
      <c r="M160" s="7">
        <v>0.8102535291160111</v>
      </c>
      <c r="N160" s="7">
        <v>0.8662418415378771</v>
      </c>
      <c r="O160" s="7">
        <v>0.724334146321689</v>
      </c>
      <c r="P160" s="7">
        <v>0.8400165572526911</v>
      </c>
      <c r="Q160" s="7">
        <v>0.836</v>
      </c>
      <c r="R160" s="7">
        <v>0.937323250359645</v>
      </c>
      <c r="S160" s="7">
        <v>1.114</v>
      </c>
      <c r="T160" s="7">
        <v>0.516962531554507</v>
      </c>
      <c r="U160" s="7">
        <v>0.8170000000000001</v>
      </c>
      <c r="V160" s="7">
        <v>0.9510000000000001</v>
      </c>
      <c r="W160" s="7">
        <v>0.626676186104687</v>
      </c>
      <c r="X160" s="7">
        <v>0.358</v>
      </c>
      <c r="Y160" s="7">
        <v>1.208</v>
      </c>
      <c r="Z160" s="7">
        <v>1.13412960887026</v>
      </c>
      <c r="AA160" s="7">
        <v>0.6318145779920431</v>
      </c>
      <c r="AB160" s="7">
        <v>0.85</v>
      </c>
      <c r="AC160" s="5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</row>
    <row r="161" spans="1:253" ht="12.75">
      <c r="A161" s="9" t="str">
        <f>"1700120F24"</f>
        <v>1700120F24</v>
      </c>
      <c r="B161" s="7" t="s">
        <v>1276</v>
      </c>
      <c r="C161" s="7" t="s">
        <v>1277</v>
      </c>
      <c r="D161" s="7" t="s">
        <v>1278</v>
      </c>
      <c r="E161" s="7" t="s">
        <v>1279</v>
      </c>
      <c r="F161" s="7">
        <v>1.83734956453914</v>
      </c>
      <c r="G161" s="7">
        <v>2.73089068507893</v>
      </c>
      <c r="H161" s="7">
        <v>1.086</v>
      </c>
      <c r="I161" s="7">
        <v>0.377994915607932</v>
      </c>
      <c r="J161" s="7">
        <v>1.38153170381713</v>
      </c>
      <c r="K161" s="7">
        <v>1.35432144686939</v>
      </c>
      <c r="L161" s="7">
        <v>0.8210000000000001</v>
      </c>
      <c r="M161" s="7">
        <v>0.7038321700679381</v>
      </c>
      <c r="N161" s="7">
        <v>1.14421390582199</v>
      </c>
      <c r="O161" s="7">
        <v>1.14238816095278</v>
      </c>
      <c r="P161" s="7">
        <v>0.9268601629356451</v>
      </c>
      <c r="Q161" s="7">
        <v>1.848</v>
      </c>
      <c r="R161" s="7">
        <v>1.73647534429177</v>
      </c>
      <c r="S161" s="7">
        <v>1.268</v>
      </c>
      <c r="T161" s="7">
        <v>1.01831815763584</v>
      </c>
      <c r="U161" s="7">
        <v>1.218</v>
      </c>
      <c r="V161" s="7">
        <v>1.121</v>
      </c>
      <c r="W161" s="7">
        <v>1.24149633625604</v>
      </c>
      <c r="X161" s="7">
        <v>0.926</v>
      </c>
      <c r="Y161" s="7">
        <v>1.294</v>
      </c>
      <c r="Z161" s="7">
        <v>1.74149179849834</v>
      </c>
      <c r="AA161" s="7">
        <v>1.16092038222183</v>
      </c>
      <c r="AB161" s="7">
        <v>0.97</v>
      </c>
      <c r="AC161" s="5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</row>
    <row r="162" spans="1:253" ht="12.75">
      <c r="A162" s="9" t="str">
        <f>"2310011G05"</f>
        <v>2310011G05</v>
      </c>
      <c r="B162" s="7" t="s">
        <v>1280</v>
      </c>
      <c r="C162" s="7" t="s">
        <v>1281</v>
      </c>
      <c r="D162" s="7" t="s">
        <v>1282</v>
      </c>
      <c r="E162" s="7" t="s">
        <v>1283</v>
      </c>
      <c r="F162" s="7">
        <v>1.21898002570781</v>
      </c>
      <c r="G162" s="7">
        <v>1.01634711286717</v>
      </c>
      <c r="H162" s="7">
        <v>0.6960000000000001</v>
      </c>
      <c r="I162" s="7">
        <v>0.602535178909361</v>
      </c>
      <c r="J162" s="7">
        <v>0.6419590361284341</v>
      </c>
      <c r="K162" s="7">
        <v>0.9824550581580711</v>
      </c>
      <c r="L162" s="7">
        <v>0.661</v>
      </c>
      <c r="M162" s="7">
        <v>0.67722683030592</v>
      </c>
      <c r="N162" s="7">
        <v>3.29709560798947</v>
      </c>
      <c r="O162" s="7">
        <v>5.5925551584449</v>
      </c>
      <c r="P162" s="7">
        <v>3.74991167554791</v>
      </c>
      <c r="Q162" s="7">
        <v>1.039</v>
      </c>
      <c r="R162" s="7">
        <v>1.30553071046108</v>
      </c>
      <c r="S162" s="7">
        <v>1.655</v>
      </c>
      <c r="T162" s="7">
        <v>1.93096428204002</v>
      </c>
      <c r="U162" s="7">
        <v>2.021</v>
      </c>
      <c r="V162" s="7">
        <v>1.461</v>
      </c>
      <c r="W162" s="7">
        <v>2.13578019102165</v>
      </c>
      <c r="X162" s="7">
        <v>1.596</v>
      </c>
      <c r="Y162" s="7">
        <v>1.369</v>
      </c>
      <c r="Z162" s="7">
        <v>1.68539783830976</v>
      </c>
      <c r="AA162" s="7">
        <v>0.732033442087333</v>
      </c>
      <c r="AB162" s="7">
        <v>0.966</v>
      </c>
      <c r="AC162" s="5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</row>
    <row r="163" spans="1:253" ht="12.75">
      <c r="A163" s="9" t="str">
        <f>"2310012I10"</f>
        <v>2310012I10</v>
      </c>
      <c r="B163" s="7" t="s">
        <v>1284</v>
      </c>
      <c r="C163" s="7" t="s">
        <v>1285</v>
      </c>
      <c r="D163" s="7" t="s">
        <v>1286</v>
      </c>
      <c r="E163" s="7" t="s">
        <v>1287</v>
      </c>
      <c r="F163" s="7">
        <v>1.06741160900649</v>
      </c>
      <c r="G163" s="7">
        <v>1.24521771870215</v>
      </c>
      <c r="H163" s="7">
        <v>1.541</v>
      </c>
      <c r="I163" s="7">
        <v>0.5536403142038571</v>
      </c>
      <c r="J163" s="7">
        <v>1.04934653927278</v>
      </c>
      <c r="K163" s="7">
        <v>1.24953195085314</v>
      </c>
      <c r="L163" s="7">
        <v>0.684</v>
      </c>
      <c r="M163" s="7">
        <v>0.47284944758859804</v>
      </c>
      <c r="N163" s="7">
        <v>1.64827010613471</v>
      </c>
      <c r="O163" s="7">
        <v>2.18712131655469</v>
      </c>
      <c r="P163" s="7">
        <v>1.44267223050775</v>
      </c>
      <c r="Q163" s="7">
        <v>1.235</v>
      </c>
      <c r="R163" s="7">
        <v>1.22934985664699</v>
      </c>
      <c r="S163" s="7">
        <v>1.711</v>
      </c>
      <c r="T163" s="7">
        <v>1.87954122564504</v>
      </c>
      <c r="U163" s="7">
        <v>1.922</v>
      </c>
      <c r="V163" s="7">
        <v>1.474</v>
      </c>
      <c r="W163" s="7">
        <v>1.8563164864074</v>
      </c>
      <c r="X163" s="7">
        <v>1.658</v>
      </c>
      <c r="Y163" s="7">
        <v>1.91</v>
      </c>
      <c r="Z163" s="7">
        <v>1.07996992317095</v>
      </c>
      <c r="AA163" s="7">
        <v>0.403365366048122</v>
      </c>
      <c r="AB163" s="7">
        <v>0.745</v>
      </c>
      <c r="AC163" s="5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</row>
    <row r="164" spans="1:253" ht="12.75">
      <c r="A164" s="9" t="str">
        <f>"2310042N09"</f>
        <v>2310042N09</v>
      </c>
      <c r="B164" s="7" t="s">
        <v>1288</v>
      </c>
      <c r="C164" s="7" t="s">
        <v>1289</v>
      </c>
      <c r="D164" s="7" t="s">
        <v>1290</v>
      </c>
      <c r="E164" s="7" t="s">
        <v>1291</v>
      </c>
      <c r="F164" s="7">
        <v>1.61865935061912</v>
      </c>
      <c r="G164" s="7">
        <v>1.98743672627328</v>
      </c>
      <c r="H164" s="7">
        <v>1.443</v>
      </c>
      <c r="I164" s="7">
        <v>0.7811894922563941</v>
      </c>
      <c r="J164" s="7">
        <v>0.822743466007893</v>
      </c>
      <c r="K164" s="7">
        <v>1.44759063712948</v>
      </c>
      <c r="L164" s="7">
        <v>0.638</v>
      </c>
      <c r="M164" s="7">
        <v>0.754624182340882</v>
      </c>
      <c r="N164" s="7">
        <v>2.5954665191316</v>
      </c>
      <c r="O164" s="7">
        <v>3.3615515695855</v>
      </c>
      <c r="P164" s="7">
        <v>3.66375853600367</v>
      </c>
      <c r="Q164" s="7">
        <v>1.591</v>
      </c>
      <c r="R164" s="7">
        <v>1.8626965628661</v>
      </c>
      <c r="S164" s="7">
        <v>1.229</v>
      </c>
      <c r="T164" s="7">
        <v>1.34254964270563</v>
      </c>
      <c r="U164" s="7">
        <v>1.766</v>
      </c>
      <c r="V164" s="7">
        <v>1.839</v>
      </c>
      <c r="W164" s="7">
        <v>1.91390294675215</v>
      </c>
      <c r="X164" s="7">
        <v>2.122</v>
      </c>
      <c r="Y164" s="7">
        <v>1.608</v>
      </c>
      <c r="Z164" s="7">
        <v>1.65315993015541</v>
      </c>
      <c r="AA164" s="7">
        <v>0.45067364972043306</v>
      </c>
      <c r="AB164" s="7">
        <v>0.772</v>
      </c>
      <c r="AC164" s="5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</row>
    <row r="165" spans="1:253" ht="12.75">
      <c r="A165" s="9" t="str">
        <f>"2410003J24"</f>
        <v>2410003J24</v>
      </c>
      <c r="B165" s="7" t="s">
        <v>1292</v>
      </c>
      <c r="C165" s="7" t="s">
        <v>1293</v>
      </c>
      <c r="D165" s="7" t="s">
        <v>1294</v>
      </c>
      <c r="E165" s="7" t="s">
        <v>1295</v>
      </c>
      <c r="F165" s="7">
        <v>1.52948608007625</v>
      </c>
      <c r="G165" s="7">
        <v>1.4889488122357</v>
      </c>
      <c r="H165" s="7">
        <v>1.492</v>
      </c>
      <c r="I165" s="7">
        <v>0.588242833841598</v>
      </c>
      <c r="J165" s="7">
        <v>0.7216436333204821</v>
      </c>
      <c r="K165" s="7">
        <v>1.29510776096581</v>
      </c>
      <c r="L165" s="7">
        <v>0.439</v>
      </c>
      <c r="M165" s="7">
        <v>0.8840228802743351</v>
      </c>
      <c r="N165" s="7">
        <v>2.03877162836199</v>
      </c>
      <c r="O165" s="7">
        <v>3.64386230049131</v>
      </c>
      <c r="P165" s="7">
        <v>2.95275520591365</v>
      </c>
      <c r="Q165" s="7">
        <v>1.868</v>
      </c>
      <c r="R165" s="7">
        <v>2.16517936477499</v>
      </c>
      <c r="S165" s="7">
        <v>1.798</v>
      </c>
      <c r="T165" s="7">
        <v>2.42743461003981</v>
      </c>
      <c r="U165" s="7">
        <v>2.09</v>
      </c>
      <c r="V165" s="7">
        <v>1.57</v>
      </c>
      <c r="W165" s="7">
        <v>1.78263969155455</v>
      </c>
      <c r="X165" s="7">
        <v>2.255</v>
      </c>
      <c r="Y165" s="7">
        <v>1.786</v>
      </c>
      <c r="Z165" s="7">
        <v>1.62092202200105</v>
      </c>
      <c r="AA165" s="7">
        <v>0.600068229738256</v>
      </c>
      <c r="AB165" s="7">
        <v>0.599</v>
      </c>
      <c r="AC165" s="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</row>
    <row r="166" spans="1:253" ht="12.75">
      <c r="A166" s="9" t="str">
        <f>"2410003L22"</f>
        <v>2410003L22</v>
      </c>
      <c r="B166" s="7" t="s">
        <v>1296</v>
      </c>
      <c r="C166" s="7" t="s">
        <v>1297</v>
      </c>
      <c r="D166" s="7" t="s">
        <v>1298</v>
      </c>
      <c r="E166" s="7" t="s">
        <v>1299</v>
      </c>
      <c r="F166" s="7">
        <v>1.53640672263223</v>
      </c>
      <c r="G166" s="7">
        <v>1.07082354360411</v>
      </c>
      <c r="H166" s="7">
        <v>1.515</v>
      </c>
      <c r="I166" s="7">
        <v>0.558529800674408</v>
      </c>
      <c r="J166" s="7">
        <v>1.00253183842245</v>
      </c>
      <c r="K166" s="7">
        <v>1.20239942214686</v>
      </c>
      <c r="L166" s="7">
        <v>0.9480000000000001</v>
      </c>
      <c r="M166" s="7">
        <v>1.09686559837048</v>
      </c>
      <c r="N166" s="7">
        <v>2.30836568076328</v>
      </c>
      <c r="O166" s="7">
        <v>3.21377869128242</v>
      </c>
      <c r="P166" s="7">
        <v>3.9957529971901002</v>
      </c>
      <c r="Q166" s="7">
        <v>1.864</v>
      </c>
      <c r="R166" s="7">
        <v>1.76709706004057</v>
      </c>
      <c r="S166" s="7">
        <v>1.816</v>
      </c>
      <c r="T166" s="7">
        <v>1.83039788726993</v>
      </c>
      <c r="U166" s="7">
        <v>1.645</v>
      </c>
      <c r="V166" s="7">
        <v>1.985</v>
      </c>
      <c r="W166" s="7">
        <v>1.98080486391738</v>
      </c>
      <c r="X166" s="7">
        <v>1.679</v>
      </c>
      <c r="Y166" s="7">
        <v>1.441</v>
      </c>
      <c r="Z166" s="7">
        <v>1.14960380478436</v>
      </c>
      <c r="AA166" s="7">
        <v>0.49113468180859304</v>
      </c>
      <c r="AB166" s="7">
        <v>0.83</v>
      </c>
      <c r="AC166" s="5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</row>
    <row r="167" spans="1:253" ht="12.75">
      <c r="A167" s="9" t="str">
        <f>"2410022P04"</f>
        <v>2410022P04</v>
      </c>
      <c r="B167" s="7" t="s">
        <v>1300</v>
      </c>
      <c r="C167" s="7" t="s">
        <v>1301</v>
      </c>
      <c r="D167" s="7" t="s">
        <v>1302</v>
      </c>
      <c r="E167" s="7" t="s">
        <v>1303</v>
      </c>
      <c r="F167" s="7">
        <v>1.11104902640622</v>
      </c>
      <c r="G167" s="7">
        <v>0.948721235228917</v>
      </c>
      <c r="H167" s="7">
        <v>0.83</v>
      </c>
      <c r="I167" s="7">
        <v>0.4509610983223</v>
      </c>
      <c r="J167" s="7">
        <v>0.804316402907232</v>
      </c>
      <c r="K167" s="7">
        <v>1.15930337210538</v>
      </c>
      <c r="L167" s="7">
        <v>0.759</v>
      </c>
      <c r="M167" s="7">
        <v>0.561130802253476</v>
      </c>
      <c r="N167" s="7">
        <v>1.04218175866623</v>
      </c>
      <c r="O167" s="7">
        <v>1.06823609992595</v>
      </c>
      <c r="P167" s="7">
        <v>1.22477371056097</v>
      </c>
      <c r="Q167" s="7">
        <v>0.914</v>
      </c>
      <c r="R167" s="7">
        <v>1.16586581180192</v>
      </c>
      <c r="S167" s="7">
        <v>1.023</v>
      </c>
      <c r="T167" s="7">
        <v>0.7299565708186031</v>
      </c>
      <c r="U167" s="7">
        <v>1.007</v>
      </c>
      <c r="V167" s="7">
        <v>1.168</v>
      </c>
      <c r="W167" s="7">
        <v>0.9290051029146511</v>
      </c>
      <c r="X167" s="7">
        <v>0.89</v>
      </c>
      <c r="Y167" s="7">
        <v>0.9410000000000001</v>
      </c>
      <c r="Z167" s="7">
        <v>1.15089332111053</v>
      </c>
      <c r="AA167" s="7">
        <v>0.402742888631381</v>
      </c>
      <c r="AB167" s="7">
        <v>0.812</v>
      </c>
      <c r="AC167" s="5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</row>
    <row r="168" spans="1:253" ht="12.75">
      <c r="A168" s="9" t="str">
        <f>"0610007C05"</f>
        <v>0610007C05</v>
      </c>
      <c r="B168" s="7" t="s">
        <v>1304</v>
      </c>
      <c r="C168" s="7" t="s">
        <v>1305</v>
      </c>
      <c r="D168" s="7" t="s">
        <v>1306</v>
      </c>
      <c r="E168" s="7" t="s">
        <v>1307</v>
      </c>
      <c r="F168" s="7">
        <v>2.28799011632187</v>
      </c>
      <c r="G168" s="7">
        <v>2.12903256993764</v>
      </c>
      <c r="H168" s="7">
        <v>1.35</v>
      </c>
      <c r="I168" s="7">
        <v>1.01475649981115</v>
      </c>
      <c r="J168" s="7">
        <v>0.954223051374771</v>
      </c>
      <c r="K168" s="7">
        <v>1.59218573624327</v>
      </c>
      <c r="L168" s="7">
        <v>0.495</v>
      </c>
      <c r="M168" s="7">
        <v>0.604666812773143</v>
      </c>
      <c r="N168" s="7">
        <v>1.04971515208323</v>
      </c>
      <c r="O168" s="7">
        <v>1.23356184296578</v>
      </c>
      <c r="P168" s="7">
        <v>1.1016046487876</v>
      </c>
      <c r="Q168" s="7">
        <v>1.364</v>
      </c>
      <c r="R168" s="7">
        <v>1.36453352861121</v>
      </c>
      <c r="S168" s="7">
        <v>1.048</v>
      </c>
      <c r="T168" s="7">
        <v>0.743083207078985</v>
      </c>
      <c r="U168" s="7">
        <v>0.901</v>
      </c>
      <c r="V168" s="7">
        <v>1.12</v>
      </c>
      <c r="W168" s="7">
        <v>0.9281582432036991</v>
      </c>
      <c r="X168" s="7">
        <v>1.046</v>
      </c>
      <c r="Y168" s="7">
        <v>2.362</v>
      </c>
      <c r="Z168" s="7">
        <v>2.55711087480356</v>
      </c>
      <c r="AA168" s="7">
        <v>0.5210135978121581</v>
      </c>
      <c r="AB168" s="7">
        <v>0.675</v>
      </c>
      <c r="AC168" s="5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</row>
    <row r="169" spans="1:253" ht="12.75">
      <c r="A169" s="9" t="str">
        <f>"4833431H09"</f>
        <v>4833431H09</v>
      </c>
      <c r="B169" s="7" t="s">
        <v>1308</v>
      </c>
      <c r="C169" s="7" t="s">
        <v>1309</v>
      </c>
      <c r="D169" s="7" t="s">
        <v>1310</v>
      </c>
      <c r="E169" s="7" t="s">
        <v>1311</v>
      </c>
      <c r="F169" s="7">
        <v>2.19068197876519</v>
      </c>
      <c r="G169" s="7">
        <v>1.80318721264399</v>
      </c>
      <c r="H169" s="7">
        <v>1.415</v>
      </c>
      <c r="I169" s="7">
        <v>0.722891768953678</v>
      </c>
      <c r="J169" s="7">
        <v>1.13052522266218</v>
      </c>
      <c r="K169" s="7">
        <v>1.57291648015583</v>
      </c>
      <c r="L169" s="7">
        <v>0.781</v>
      </c>
      <c r="M169" s="7">
        <v>0.48857078472069904</v>
      </c>
      <c r="N169" s="7">
        <v>3.29323222112117</v>
      </c>
      <c r="O169" s="7">
        <v>3.14492565345347</v>
      </c>
      <c r="P169" s="7">
        <v>3.65327860382662</v>
      </c>
      <c r="Q169" s="7">
        <v>2.163</v>
      </c>
      <c r="R169" s="7">
        <v>1.62593841914976</v>
      </c>
      <c r="S169" s="7">
        <v>1.566</v>
      </c>
      <c r="T169" s="7">
        <v>1.98289169071435</v>
      </c>
      <c r="U169" s="7">
        <v>1.737</v>
      </c>
      <c r="V169" s="7">
        <v>2.449</v>
      </c>
      <c r="W169" s="7">
        <v>1.99943577755833</v>
      </c>
      <c r="X169" s="7">
        <v>2.14</v>
      </c>
      <c r="Y169" s="7">
        <v>1.754</v>
      </c>
      <c r="Z169" s="7">
        <v>1.56031475467086</v>
      </c>
      <c r="AA169" s="7">
        <v>0.7401256485049651</v>
      </c>
      <c r="AB169" s="7">
        <v>0.667</v>
      </c>
      <c r="AC169" s="5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</row>
    <row r="170" spans="1:253" ht="12.75">
      <c r="A170" s="9" t="str">
        <f>"2510003I12"</f>
        <v>2510003I12</v>
      </c>
      <c r="B170" s="7" t="s">
        <v>1312</v>
      </c>
      <c r="C170" s="7" t="s">
        <v>1313</v>
      </c>
      <c r="D170" s="7" t="s">
        <v>1314</v>
      </c>
      <c r="E170" s="7" t="s">
        <v>1315</v>
      </c>
      <c r="F170" s="7">
        <v>0.5568222126823871</v>
      </c>
      <c r="G170" s="7">
        <v>0.98780829352114</v>
      </c>
      <c r="H170" s="7">
        <v>0.747</v>
      </c>
      <c r="I170" s="7">
        <v>0.497223162620584</v>
      </c>
      <c r="J170" s="7">
        <v>0.45221008906487103</v>
      </c>
      <c r="K170" s="7">
        <v>0.41771896716087403</v>
      </c>
      <c r="L170" s="7">
        <v>0.299</v>
      </c>
      <c r="M170" s="7">
        <v>0.22009871984942403</v>
      </c>
      <c r="N170" s="7">
        <v>1.50388688146227</v>
      </c>
      <c r="O170" s="7">
        <v>1.28006866666306</v>
      </c>
      <c r="P170" s="7">
        <v>1.33453759199176</v>
      </c>
      <c r="Q170" s="7">
        <v>1.107</v>
      </c>
      <c r="R170" s="7">
        <v>1.09267244245112</v>
      </c>
      <c r="S170" s="7">
        <v>1.123</v>
      </c>
      <c r="T170" s="7">
        <v>1.16706016965422</v>
      </c>
      <c r="U170" s="7">
        <v>1.234</v>
      </c>
      <c r="V170" s="7">
        <v>1.401</v>
      </c>
      <c r="W170" s="7">
        <v>1.38207504827412</v>
      </c>
      <c r="X170" s="7">
        <v>1.611</v>
      </c>
      <c r="Y170" s="7">
        <v>3.685</v>
      </c>
      <c r="Z170" s="7">
        <v>2.91495165531692</v>
      </c>
      <c r="AA170" s="7">
        <v>0.37099654037759405</v>
      </c>
      <c r="AB170" s="7">
        <v>0.201</v>
      </c>
      <c r="AC170" s="5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</row>
    <row r="171" spans="1:253" ht="12.75">
      <c r="A171" s="9" t="str">
        <f>"4930447M07"</f>
        <v>4930447M07</v>
      </c>
      <c r="B171" s="7" t="s">
        <v>1528</v>
      </c>
      <c r="C171" s="7" t="s">
        <v>1529</v>
      </c>
      <c r="D171" s="7" t="s">
        <v>1530</v>
      </c>
      <c r="E171" s="7" t="s">
        <v>1531</v>
      </c>
      <c r="F171" s="7">
        <v>1.20757399054064</v>
      </c>
      <c r="G171" s="7">
        <v>1.18316745201823</v>
      </c>
      <c r="H171" s="7">
        <v>0.833</v>
      </c>
      <c r="I171" s="7">
        <v>0.599902378502141</v>
      </c>
      <c r="J171" s="7">
        <v>0.777920880087366</v>
      </c>
      <c r="K171" s="7">
        <v>0.7349667690823981</v>
      </c>
      <c r="L171" s="7">
        <v>0.931</v>
      </c>
      <c r="M171" s="7">
        <v>0.754624182340882</v>
      </c>
      <c r="N171" s="7">
        <v>0.996422227695788</v>
      </c>
      <c r="O171" s="7">
        <v>1.33902147572926</v>
      </c>
      <c r="P171" s="7">
        <v>0.5551670803587231</v>
      </c>
      <c r="Q171" s="7">
        <v>1.285</v>
      </c>
      <c r="R171" s="7">
        <v>1.37050849753781</v>
      </c>
      <c r="S171" s="7">
        <v>1.118</v>
      </c>
      <c r="T171" s="7">
        <v>0.7261936668240051</v>
      </c>
      <c r="U171" s="7">
        <v>1.343</v>
      </c>
      <c r="V171" s="7">
        <v>0.908</v>
      </c>
      <c r="W171" s="7">
        <v>0.7570925815913381</v>
      </c>
      <c r="X171" s="7">
        <v>0.5660000000000001</v>
      </c>
      <c r="Y171" s="7">
        <v>1.612</v>
      </c>
      <c r="Z171" s="7">
        <v>1.81757326174262</v>
      </c>
      <c r="AA171" s="7">
        <v>0.698419661583323</v>
      </c>
      <c r="AB171" s="7">
        <v>0.73</v>
      </c>
      <c r="AC171" s="5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</row>
    <row r="172" spans="1:253" ht="12.75">
      <c r="A172" s="9" t="str">
        <f>"2700045C12"</f>
        <v>2700045C12</v>
      </c>
      <c r="B172" s="7" t="s">
        <v>1532</v>
      </c>
      <c r="C172" s="7" t="s">
        <v>1533</v>
      </c>
      <c r="D172" s="7" t="s">
        <v>1534</v>
      </c>
      <c r="E172" s="7" t="s">
        <v>1535</v>
      </c>
      <c r="F172" s="7">
        <v>1.57656395166056</v>
      </c>
      <c r="G172" s="7">
        <v>1.24104310030164</v>
      </c>
      <c r="H172" s="7">
        <v>0.9470000000000001</v>
      </c>
      <c r="I172" s="7">
        <v>0.417110807372335</v>
      </c>
      <c r="J172" s="7">
        <v>0.870554224323121</v>
      </c>
      <c r="K172" s="7">
        <v>1.1097295955028</v>
      </c>
      <c r="L172" s="7">
        <v>0.46</v>
      </c>
      <c r="M172" s="7">
        <v>0.9154655545385381</v>
      </c>
      <c r="N172" s="7">
        <v>1.15232904775107</v>
      </c>
      <c r="O172" s="7">
        <v>2.03493183261538</v>
      </c>
      <c r="P172" s="7">
        <v>1.20816084513331</v>
      </c>
      <c r="Q172" s="7">
        <v>1.587</v>
      </c>
      <c r="R172" s="7">
        <v>1.30926506604021</v>
      </c>
      <c r="S172" s="7">
        <v>1.136</v>
      </c>
      <c r="T172" s="7">
        <v>1.20514965664648</v>
      </c>
      <c r="U172" s="7">
        <v>1.3760000000000001</v>
      </c>
      <c r="V172" s="7">
        <v>1.336</v>
      </c>
      <c r="W172" s="7">
        <v>1.45998614168173</v>
      </c>
      <c r="X172" s="7">
        <v>2.168</v>
      </c>
      <c r="Y172" s="7">
        <v>1.144</v>
      </c>
      <c r="Z172" s="7">
        <v>0.7414718875502011</v>
      </c>
      <c r="AA172" s="7">
        <v>0.38282361129567105</v>
      </c>
      <c r="AB172" s="7">
        <v>0.657</v>
      </c>
      <c r="AC172" s="5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</row>
    <row r="173" spans="1:253" ht="12.75">
      <c r="A173" s="9" t="str">
        <f>"1110003H02"</f>
        <v>1110003H02</v>
      </c>
      <c r="B173" s="7" t="s">
        <v>1536</v>
      </c>
      <c r="C173" s="7" t="s">
        <v>1537</v>
      </c>
      <c r="D173" s="7" t="s">
        <v>1538</v>
      </c>
      <c r="E173" s="7" t="s">
        <v>1539</v>
      </c>
      <c r="F173" s="7">
        <v>0.9907377544665331</v>
      </c>
      <c r="G173" s="7">
        <v>0.986631453151082</v>
      </c>
      <c r="H173" s="7">
        <v>1.681</v>
      </c>
      <c r="I173" s="7">
        <v>0.338126795155752</v>
      </c>
      <c r="J173" s="7">
        <v>1.18630444069661</v>
      </c>
      <c r="K173" s="7">
        <v>1.399227430338</v>
      </c>
      <c r="L173" s="7">
        <v>1.363</v>
      </c>
      <c r="M173" s="7">
        <v>0.256378728615812</v>
      </c>
      <c r="N173" s="7">
        <v>1.0849966855782</v>
      </c>
      <c r="O173" s="7">
        <v>1.20430160741986</v>
      </c>
      <c r="P173" s="7">
        <v>0.980017458745262</v>
      </c>
      <c r="Q173" s="7">
        <v>1.001</v>
      </c>
      <c r="R173" s="7">
        <v>1.11507857592586</v>
      </c>
      <c r="S173" s="7">
        <v>1.105</v>
      </c>
      <c r="T173" s="7">
        <v>0.8415276656731651</v>
      </c>
      <c r="U173" s="7">
        <v>1.257</v>
      </c>
      <c r="V173" s="7">
        <v>0.964</v>
      </c>
      <c r="W173" s="7">
        <v>0.886662117367037</v>
      </c>
      <c r="X173" s="7">
        <v>1.045</v>
      </c>
      <c r="Y173" s="7">
        <v>1.3780000000000001</v>
      </c>
      <c r="Z173" s="7">
        <v>1.45715344857692</v>
      </c>
      <c r="AA173" s="7">
        <v>0.6735205649136851</v>
      </c>
      <c r="AB173" s="7">
        <v>0.899</v>
      </c>
      <c r="AC173" s="5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</row>
    <row r="174" spans="1:253" ht="12.75">
      <c r="A174" s="9" t="str">
        <f>"4933427G20"</f>
        <v>4933427G20</v>
      </c>
      <c r="B174" s="7" t="s">
        <v>1540</v>
      </c>
      <c r="C174" s="7" t="s">
        <v>1541</v>
      </c>
      <c r="D174" s="7" t="s">
        <v>1542</v>
      </c>
      <c r="E174" s="7"/>
      <c r="F174" s="7">
        <v>1.0610052042398</v>
      </c>
      <c r="G174" s="7">
        <v>1.10068522610801</v>
      </c>
      <c r="H174" s="7">
        <v>0.47900000000000004</v>
      </c>
      <c r="I174" s="7">
        <v>0.37348154348127105</v>
      </c>
      <c r="J174" s="7">
        <v>0.513965651888708</v>
      </c>
      <c r="K174" s="7">
        <v>0.78838452930269</v>
      </c>
      <c r="L174" s="7">
        <v>0.772</v>
      </c>
      <c r="M174" s="7">
        <v>0.85620820688677</v>
      </c>
      <c r="N174" s="7">
        <v>1.79617601829041</v>
      </c>
      <c r="O174" s="7">
        <v>2.38525391112709</v>
      </c>
      <c r="P174" s="7">
        <v>2.76961830516419</v>
      </c>
      <c r="Q174" s="7">
        <v>0.9390000000000001</v>
      </c>
      <c r="R174" s="7">
        <v>1.05383514442825</v>
      </c>
      <c r="S174" s="7">
        <v>1.168</v>
      </c>
      <c r="T174" s="7">
        <v>0.9264428163817221</v>
      </c>
      <c r="U174" s="7">
        <v>0.872</v>
      </c>
      <c r="V174" s="7">
        <v>1.404</v>
      </c>
      <c r="W174" s="7">
        <v>1.31263255197603</v>
      </c>
      <c r="X174" s="7">
        <v>0.913</v>
      </c>
      <c r="Y174" s="7">
        <v>1.54</v>
      </c>
      <c r="Z174" s="7">
        <v>1.15089332111053</v>
      </c>
      <c r="AA174" s="7">
        <v>0.6212324619074471</v>
      </c>
      <c r="AB174" s="7">
        <v>0.726</v>
      </c>
      <c r="AC174" s="5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</row>
    <row r="175" spans="1:253" ht="12.75">
      <c r="A175" s="9" t="str">
        <f>"4921538B03"</f>
        <v>4921538B03</v>
      </c>
      <c r="B175" s="7" t="s">
        <v>1543</v>
      </c>
      <c r="C175" s="7" t="s">
        <v>1544</v>
      </c>
      <c r="D175" s="7" t="s">
        <v>1545</v>
      </c>
      <c r="E175" s="7" t="s">
        <v>1546</v>
      </c>
      <c r="F175" s="7">
        <v>1.87990709223174</v>
      </c>
      <c r="G175" s="7">
        <v>1.65624616152324</v>
      </c>
      <c r="H175" s="7">
        <v>0.875</v>
      </c>
      <c r="I175" s="7">
        <v>0.824066527459681</v>
      </c>
      <c r="J175" s="7">
        <v>0.9846028040542399</v>
      </c>
      <c r="K175" s="7">
        <v>1.96047523225953</v>
      </c>
      <c r="L175" s="7">
        <v>0.357</v>
      </c>
      <c r="M175" s="7">
        <v>0.575642805760032</v>
      </c>
      <c r="N175" s="7">
        <v>1.60526217751161</v>
      </c>
      <c r="O175" s="7">
        <v>2.52399561526779</v>
      </c>
      <c r="P175" s="7">
        <v>2.2967284548821</v>
      </c>
      <c r="Q175" s="7">
        <v>1.963</v>
      </c>
      <c r="R175" s="7">
        <v>2.66334239902988</v>
      </c>
      <c r="S175" s="7">
        <v>1.18</v>
      </c>
      <c r="T175" s="7">
        <v>1.14420468238145</v>
      </c>
      <c r="U175" s="7">
        <v>0.937</v>
      </c>
      <c r="V175" s="7">
        <v>1.802</v>
      </c>
      <c r="W175" s="7">
        <v>1.6539170154898</v>
      </c>
      <c r="X175" s="7">
        <v>1.71</v>
      </c>
      <c r="Y175" s="7">
        <v>1.778</v>
      </c>
      <c r="Z175" s="7">
        <v>1.6886216291252</v>
      </c>
      <c r="AA175" s="7">
        <v>0.77685181609268</v>
      </c>
      <c r="AB175" s="7">
        <v>0.665</v>
      </c>
      <c r="AC175" s="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</row>
    <row r="176" spans="1:253" ht="12.75">
      <c r="A176" s="9" t="str">
        <f>"2600017H24"</f>
        <v>2600017H24</v>
      </c>
      <c r="B176" s="7" t="s">
        <v>1547</v>
      </c>
      <c r="C176" s="7" t="s">
        <v>1548</v>
      </c>
      <c r="D176" s="7" t="s">
        <v>1549</v>
      </c>
      <c r="E176" s="7" t="s">
        <v>1550</v>
      </c>
      <c r="F176" s="7">
        <v>2.27246031754717</v>
      </c>
      <c r="G176" s="7">
        <v>1.66330092670482</v>
      </c>
      <c r="H176" s="7">
        <v>1.33</v>
      </c>
      <c r="I176" s="7">
        <v>0.8549079036585381</v>
      </c>
      <c r="J176" s="7">
        <v>0.6544097544396921</v>
      </c>
      <c r="K176" s="7">
        <v>0.986609926130604</v>
      </c>
      <c r="L176" s="7">
        <v>0.422</v>
      </c>
      <c r="M176" s="7">
        <v>0.646993489667263</v>
      </c>
      <c r="N176" s="7">
        <v>1.03353322287718</v>
      </c>
      <c r="O176" s="7">
        <v>1.0787565710178</v>
      </c>
      <c r="P176" s="7">
        <v>1.3541543153795</v>
      </c>
      <c r="Q176" s="7">
        <v>1.866</v>
      </c>
      <c r="R176" s="7">
        <v>1.66104136159351</v>
      </c>
      <c r="S176" s="7">
        <v>0.995</v>
      </c>
      <c r="T176" s="7">
        <v>1.05374336993892</v>
      </c>
      <c r="U176" s="7">
        <v>0.858</v>
      </c>
      <c r="V176" s="7">
        <v>1.348</v>
      </c>
      <c r="W176" s="7">
        <v>1.07805241204225</v>
      </c>
      <c r="X176" s="7">
        <v>1.508</v>
      </c>
      <c r="Y176" s="7">
        <v>1.998</v>
      </c>
      <c r="Z176" s="7">
        <v>1.909128920901</v>
      </c>
      <c r="AA176" s="7">
        <v>0.7992610030953531</v>
      </c>
      <c r="AB176" s="7">
        <v>0.456</v>
      </c>
      <c r="AC176" s="5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</row>
    <row r="177" spans="1:253" ht="12.75">
      <c r="A177" s="9" t="str">
        <f>"2700038M07"</f>
        <v>2700038M07</v>
      </c>
      <c r="B177" s="7" t="s">
        <v>1551</v>
      </c>
      <c r="C177" s="7" t="s">
        <v>1552</v>
      </c>
      <c r="D177" s="7" t="s">
        <v>1553</v>
      </c>
      <c r="E177" s="7" t="s">
        <v>1554</v>
      </c>
      <c r="F177" s="7">
        <v>2.27438393182257</v>
      </c>
      <c r="G177" s="7">
        <v>1.29792603472998</v>
      </c>
      <c r="H177" s="7">
        <v>1.89</v>
      </c>
      <c r="I177" s="7">
        <v>1.11480291528548</v>
      </c>
      <c r="J177" s="7">
        <v>1.24307971619594</v>
      </c>
      <c r="K177" s="7">
        <v>1.71206071978643</v>
      </c>
      <c r="L177" s="7">
        <v>1.046</v>
      </c>
      <c r="M177" s="7">
        <v>1.05937625597855</v>
      </c>
      <c r="N177" s="7">
        <v>3.78196619927645</v>
      </c>
      <c r="O177" s="7">
        <v>4.4403954839285</v>
      </c>
      <c r="P177" s="7">
        <v>4.2667083500745004</v>
      </c>
      <c r="Q177" s="7">
        <v>3.082</v>
      </c>
      <c r="R177" s="7">
        <v>2.7925511020675002</v>
      </c>
      <c r="S177" s="7">
        <v>1.911</v>
      </c>
      <c r="T177" s="7">
        <v>2.39642151446814</v>
      </c>
      <c r="U177" s="7">
        <v>2.161</v>
      </c>
      <c r="V177" s="7">
        <v>1.442</v>
      </c>
      <c r="W177" s="7">
        <v>2.44403712580828</v>
      </c>
      <c r="X177" s="7">
        <v>1.997</v>
      </c>
      <c r="Y177" s="7">
        <v>2.215</v>
      </c>
      <c r="Z177" s="7">
        <v>2.31855035446132</v>
      </c>
      <c r="AA177" s="7">
        <v>1.22192316906244</v>
      </c>
      <c r="AB177" s="7">
        <v>0.92</v>
      </c>
      <c r="AC177" s="5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</row>
    <row r="178" spans="1:253" ht="12.75">
      <c r="A178" s="9" t="str">
        <f>"0610009C03"</f>
        <v>0610009C03</v>
      </c>
      <c r="B178" s="7" t="s">
        <v>1228</v>
      </c>
      <c r="C178" s="7" t="s">
        <v>1229</v>
      </c>
      <c r="D178" s="7" t="s">
        <v>1230</v>
      </c>
      <c r="E178" s="7" t="s">
        <v>1231</v>
      </c>
      <c r="F178" s="7">
        <v>0.8326529783851441</v>
      </c>
      <c r="G178" s="7">
        <v>0.9987417131778961</v>
      </c>
      <c r="H178" s="7">
        <v>0.964</v>
      </c>
      <c r="I178" s="7">
        <v>0.461116185607289</v>
      </c>
      <c r="J178" s="7">
        <v>0.47561743949003504</v>
      </c>
      <c r="K178" s="7">
        <v>0.766008463177129</v>
      </c>
      <c r="L178" s="7">
        <v>0.5710000000000001</v>
      </c>
      <c r="M178" s="7">
        <v>0.5708054712578471</v>
      </c>
      <c r="N178" s="7">
        <v>0.7762318482911751</v>
      </c>
      <c r="O178" s="7">
        <v>1.19558971270208</v>
      </c>
      <c r="P178" s="7">
        <v>0.771093512434729</v>
      </c>
      <c r="Q178" s="7">
        <v>0.895</v>
      </c>
      <c r="R178" s="7">
        <v>0.65425909746219</v>
      </c>
      <c r="S178" s="7">
        <v>0.964</v>
      </c>
      <c r="T178" s="7">
        <v>0.6215430199590111</v>
      </c>
      <c r="U178" s="7">
        <v>0.97</v>
      </c>
      <c r="V178" s="7">
        <v>1.035</v>
      </c>
      <c r="W178" s="7">
        <v>1.23048716001366</v>
      </c>
      <c r="X178" s="7">
        <v>0.992</v>
      </c>
      <c r="Y178" s="7">
        <v>1.624</v>
      </c>
      <c r="Z178" s="7">
        <v>1.06771951807229</v>
      </c>
      <c r="AA178" s="7">
        <v>0.120138141430999</v>
      </c>
      <c r="AB178" s="7">
        <v>0.916</v>
      </c>
      <c r="AC178" s="5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</row>
    <row r="179" spans="1:253" ht="12.75">
      <c r="A179" s="9" t="str">
        <f>"2610044M17"</f>
        <v>2610044M17</v>
      </c>
      <c r="B179" s="7" t="s">
        <v>1232</v>
      </c>
      <c r="C179" s="7" t="s">
        <v>1233</v>
      </c>
      <c r="D179" s="7" t="s">
        <v>1234</v>
      </c>
      <c r="E179" s="7" t="s">
        <v>1235</v>
      </c>
      <c r="F179" s="7">
        <v>2.17771581378552</v>
      </c>
      <c r="G179" s="7">
        <v>2.92111630798983</v>
      </c>
      <c r="H179" s="7">
        <v>1.048</v>
      </c>
      <c r="I179" s="7">
        <v>0.8387349868713331</v>
      </c>
      <c r="J179" s="7">
        <v>0.6952481105006161</v>
      </c>
      <c r="K179" s="7">
        <v>1.69380432303307</v>
      </c>
      <c r="L179" s="7">
        <v>0.373</v>
      </c>
      <c r="M179" s="7">
        <v>0.39908009643027403</v>
      </c>
      <c r="N179" s="7">
        <v>1.20060037742833</v>
      </c>
      <c r="O179" s="7">
        <v>1.18871095966857</v>
      </c>
      <c r="P179" s="7">
        <v>1.02601543787903</v>
      </c>
      <c r="Q179" s="7">
        <v>1.529</v>
      </c>
      <c r="R179" s="7">
        <v>1.61996345022316</v>
      </c>
      <c r="S179" s="7">
        <v>0.905</v>
      </c>
      <c r="T179" s="7">
        <v>0.7206441795285491</v>
      </c>
      <c r="U179" s="7">
        <v>1.207</v>
      </c>
      <c r="V179" s="7">
        <v>0.901</v>
      </c>
      <c r="W179" s="7">
        <v>0.890896415921798</v>
      </c>
      <c r="X179" s="7">
        <v>0.963</v>
      </c>
      <c r="Y179" s="7">
        <v>2.202</v>
      </c>
      <c r="Z179" s="7">
        <v>2.03872531168151</v>
      </c>
      <c r="AA179" s="7">
        <v>0.646131558577084</v>
      </c>
      <c r="AB179" s="7">
        <v>0.557</v>
      </c>
      <c r="AC179" s="5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</row>
    <row r="180" spans="1:253" ht="12.75">
      <c r="A180" s="9" t="str">
        <f>"3230401I12"</f>
        <v>3230401I12</v>
      </c>
      <c r="B180" s="7" t="s">
        <v>1236</v>
      </c>
      <c r="C180" s="7" t="s">
        <v>1237</v>
      </c>
      <c r="D180" s="7" t="s">
        <v>1238</v>
      </c>
      <c r="E180" s="7" t="s">
        <v>1239</v>
      </c>
      <c r="F180" s="7">
        <v>2.39158206303189</v>
      </c>
      <c r="G180" s="7">
        <v>1.66120467721391</v>
      </c>
      <c r="H180" s="7">
        <v>1.345</v>
      </c>
      <c r="I180" s="7">
        <v>0.643531642393206</v>
      </c>
      <c r="J180" s="7">
        <v>0.841668557841004</v>
      </c>
      <c r="K180" s="7">
        <v>1.47221457100392</v>
      </c>
      <c r="L180" s="7">
        <v>0.275</v>
      </c>
      <c r="M180" s="7">
        <v>0.8912788820276121</v>
      </c>
      <c r="N180" s="7">
        <v>1.25101755637732</v>
      </c>
      <c r="O180" s="7">
        <v>2.06487803282942</v>
      </c>
      <c r="P180" s="7">
        <v>1.31825682561115</v>
      </c>
      <c r="Q180" s="7">
        <v>1.361</v>
      </c>
      <c r="R180" s="7">
        <v>1.51764210735522</v>
      </c>
      <c r="S180" s="7">
        <v>1.179</v>
      </c>
      <c r="T180" s="7">
        <v>0.85897008906792</v>
      </c>
      <c r="U180" s="7">
        <v>1.47</v>
      </c>
      <c r="V180" s="7">
        <v>0.9420000000000001</v>
      </c>
      <c r="W180" s="7">
        <v>1.26436154845175</v>
      </c>
      <c r="X180" s="7">
        <v>1.259</v>
      </c>
      <c r="Y180" s="7">
        <v>1.529</v>
      </c>
      <c r="Z180" s="7">
        <v>1.33916270473197</v>
      </c>
      <c r="AA180" s="7">
        <v>0.6872150680819861</v>
      </c>
      <c r="AB180" s="7">
        <v>1.451</v>
      </c>
      <c r="AC180" s="5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</row>
    <row r="181" spans="1:253" ht="12.75">
      <c r="A181" s="9" t="str">
        <f>"2810452E04"</f>
        <v>2810452E04</v>
      </c>
      <c r="B181" s="7" t="s">
        <v>1240</v>
      </c>
      <c r="C181" s="7" t="s">
        <v>1241</v>
      </c>
      <c r="D181" s="7" t="s">
        <v>1242</v>
      </c>
      <c r="E181" s="7" t="s">
        <v>1243</v>
      </c>
      <c r="F181" s="7">
        <v>1.79167199161909</v>
      </c>
      <c r="G181" s="7">
        <v>2.36072573566207</v>
      </c>
      <c r="H181" s="7">
        <v>1.794</v>
      </c>
      <c r="I181" s="7">
        <v>0.9158384273684731</v>
      </c>
      <c r="J181" s="7">
        <v>1.01149635560656</v>
      </c>
      <c r="K181" s="7">
        <v>1.44169643041255</v>
      </c>
      <c r="L181" s="7">
        <v>0.986</v>
      </c>
      <c r="M181" s="7">
        <v>0.676017496680374</v>
      </c>
      <c r="N181" s="7">
        <v>3.85168060410481</v>
      </c>
      <c r="O181" s="7">
        <v>5.93868538364042</v>
      </c>
      <c r="P181" s="7">
        <v>4.61163380642431</v>
      </c>
      <c r="Q181" s="7">
        <v>3.148</v>
      </c>
      <c r="R181" s="7">
        <v>3.10474322848211</v>
      </c>
      <c r="S181" s="7">
        <v>2.173</v>
      </c>
      <c r="T181" s="7">
        <v>2.30515775098131</v>
      </c>
      <c r="U181" s="7">
        <v>2.276</v>
      </c>
      <c r="V181" s="7">
        <v>2.441</v>
      </c>
      <c r="W181" s="7">
        <v>2.48045209337923</v>
      </c>
      <c r="X181" s="7">
        <v>2.845</v>
      </c>
      <c r="Y181" s="7">
        <v>2.247</v>
      </c>
      <c r="Z181" s="7">
        <v>2.22570517897678</v>
      </c>
      <c r="AA181" s="7">
        <v>0.5452902170650541</v>
      </c>
      <c r="AB181" s="7">
        <v>0.843</v>
      </c>
      <c r="AC181" s="5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</row>
    <row r="182" spans="1:253" ht="12.75">
      <c r="A182" s="9" t="str">
        <f>"5730411P10"</f>
        <v>5730411P10</v>
      </c>
      <c r="B182" s="7" t="s">
        <v>1244</v>
      </c>
      <c r="C182" s="7" t="s">
        <v>1245</v>
      </c>
      <c r="D182" s="7" t="s">
        <v>1246</v>
      </c>
      <c r="E182" s="7" t="s">
        <v>1247</v>
      </c>
      <c r="F182" s="7">
        <v>1.63630478877611</v>
      </c>
      <c r="G182" s="7">
        <v>1.99129949426728</v>
      </c>
      <c r="H182" s="7">
        <v>1.497</v>
      </c>
      <c r="I182" s="7">
        <v>0.67249244687262</v>
      </c>
      <c r="J182" s="7">
        <v>0.560780352739036</v>
      </c>
      <c r="K182" s="7">
        <v>0.58348605808352</v>
      </c>
      <c r="L182" s="7">
        <v>0.591</v>
      </c>
      <c r="M182" s="7">
        <v>0.505501455478347</v>
      </c>
      <c r="N182" s="7">
        <v>2.8205014469961</v>
      </c>
      <c r="O182" s="7">
        <v>3.28384944288903</v>
      </c>
      <c r="P182" s="7">
        <v>3.45289876583762</v>
      </c>
      <c r="Q182" s="7">
        <v>1.459</v>
      </c>
      <c r="R182" s="7">
        <v>1.7618689622298</v>
      </c>
      <c r="S182" s="7">
        <v>1.775</v>
      </c>
      <c r="T182" s="7">
        <v>1.98020386792127</v>
      </c>
      <c r="U182" s="7">
        <v>1.491</v>
      </c>
      <c r="V182" s="7">
        <v>2.048</v>
      </c>
      <c r="W182" s="7">
        <v>1.88849715542358</v>
      </c>
      <c r="X182" s="7">
        <v>2.014</v>
      </c>
      <c r="Y182" s="7">
        <v>1.796</v>
      </c>
      <c r="Z182" s="7">
        <v>1.51131313427624</v>
      </c>
      <c r="AA182" s="7">
        <v>0.608782913572629</v>
      </c>
      <c r="AB182" s="7">
        <v>0.556</v>
      </c>
      <c r="AC182" s="5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</row>
    <row r="183" spans="1:253" ht="12.75">
      <c r="A183" s="9" t="str">
        <f>"1200003H23"</f>
        <v>1200003H23</v>
      </c>
      <c r="B183" s="7" t="s">
        <v>1248</v>
      </c>
      <c r="C183" s="7" t="s">
        <v>1249</v>
      </c>
      <c r="D183" s="7" t="s">
        <v>1250</v>
      </c>
      <c r="E183" s="7" t="s">
        <v>1251</v>
      </c>
      <c r="F183" s="7">
        <v>2.84916609245261</v>
      </c>
      <c r="G183" s="7">
        <v>3.64376960185124</v>
      </c>
      <c r="H183" s="7">
        <v>2.273</v>
      </c>
      <c r="I183" s="7">
        <v>2.60722463183501</v>
      </c>
      <c r="J183" s="7">
        <v>1.38451987621183</v>
      </c>
      <c r="K183" s="7">
        <v>1.73554894303475</v>
      </c>
      <c r="L183" s="7">
        <v>1.46</v>
      </c>
      <c r="M183" s="7">
        <v>1.95307380525725</v>
      </c>
      <c r="N183" s="7">
        <v>1.0442641098725</v>
      </c>
      <c r="O183" s="7">
        <v>1.30888679621332</v>
      </c>
      <c r="P183" s="7">
        <v>1.19560680749851</v>
      </c>
      <c r="Q183" s="7">
        <v>1.39</v>
      </c>
      <c r="R183" s="7">
        <v>1.74917215326079</v>
      </c>
      <c r="S183" s="7">
        <v>1.67</v>
      </c>
      <c r="T183" s="7">
        <v>1.27389420494206</v>
      </c>
      <c r="U183" s="7">
        <v>1.002</v>
      </c>
      <c r="V183" s="7">
        <v>1.788</v>
      </c>
      <c r="W183" s="7">
        <v>1.43458035035316</v>
      </c>
      <c r="X183" s="7">
        <v>2.076</v>
      </c>
      <c r="Y183" s="7">
        <v>16.399</v>
      </c>
      <c r="Z183" s="7">
        <v>15.9487379221233</v>
      </c>
      <c r="AA183" s="7">
        <v>0.689704977748949</v>
      </c>
      <c r="AB183" s="7">
        <v>0.876</v>
      </c>
      <c r="AC183" s="5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</row>
    <row r="184" spans="1:253" ht="12.75">
      <c r="A184" s="9" t="str">
        <f>"2700038L12"</f>
        <v>2700038L12</v>
      </c>
      <c r="B184" s="7" t="s">
        <v>1252</v>
      </c>
      <c r="C184" s="7" t="s">
        <v>1253</v>
      </c>
      <c r="D184" s="7" t="s">
        <v>1254</v>
      </c>
      <c r="E184" s="7" t="s">
        <v>1255</v>
      </c>
      <c r="F184" s="7">
        <v>2.55840278985457</v>
      </c>
      <c r="G184" s="7">
        <v>1.37218943137594</v>
      </c>
      <c r="H184" s="7">
        <v>1.418</v>
      </c>
      <c r="I184" s="7">
        <v>1.16821115211765</v>
      </c>
      <c r="J184" s="7">
        <v>2.0812620729098</v>
      </c>
      <c r="K184" s="7">
        <v>2.37359476997702</v>
      </c>
      <c r="L184" s="7">
        <v>0.982</v>
      </c>
      <c r="M184" s="7">
        <v>1.43910701440008</v>
      </c>
      <c r="N184" s="7">
        <v>2.33077596474859</v>
      </c>
      <c r="O184" s="7">
        <v>3.22443872590086</v>
      </c>
      <c r="P184" s="7">
        <v>2.92400285735145</v>
      </c>
      <c r="Q184" s="7">
        <v>2.373</v>
      </c>
      <c r="R184" s="7">
        <v>2.19953543610291</v>
      </c>
      <c r="S184" s="7">
        <v>1.864</v>
      </c>
      <c r="T184" s="7">
        <v>3.27679183229272</v>
      </c>
      <c r="U184" s="7">
        <v>1.469</v>
      </c>
      <c r="V184" s="7">
        <v>2.143</v>
      </c>
      <c r="W184" s="7">
        <v>2.48214581280113</v>
      </c>
      <c r="X184" s="7">
        <v>2.535</v>
      </c>
      <c r="Y184" s="7">
        <v>3.33</v>
      </c>
      <c r="Z184" s="7">
        <v>3.23217267155579</v>
      </c>
      <c r="AA184" s="7">
        <v>0.805485777262762</v>
      </c>
      <c r="AB184" s="7">
        <v>0.653</v>
      </c>
      <c r="AC184" s="5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pans="1:253" ht="12.75">
      <c r="A185" s="9" t="str">
        <f>"0610012H09"</f>
        <v>0610012H09</v>
      </c>
      <c r="B185" s="7" t="s">
        <v>1256</v>
      </c>
      <c r="C185" s="7" t="s">
        <v>1257</v>
      </c>
      <c r="D185" s="7" t="s">
        <v>1258</v>
      </c>
      <c r="E185" s="7" t="s">
        <v>1259</v>
      </c>
      <c r="F185" s="7">
        <v>1.97049558669322</v>
      </c>
      <c r="G185" s="7">
        <v>1.91306724578116</v>
      </c>
      <c r="H185" s="7">
        <v>1.428</v>
      </c>
      <c r="I185" s="7">
        <v>0.9692466642006391</v>
      </c>
      <c r="J185" s="7">
        <v>0.9004359482701391</v>
      </c>
      <c r="K185" s="7">
        <v>1.25695390974832</v>
      </c>
      <c r="L185" s="7">
        <v>0.929</v>
      </c>
      <c r="M185" s="7">
        <v>0.6784361639314661</v>
      </c>
      <c r="N185" s="7">
        <v>3.40785917368394</v>
      </c>
      <c r="O185" s="7">
        <v>3.07144784938681</v>
      </c>
      <c r="P185" s="7">
        <v>3.57148436144441</v>
      </c>
      <c r="Q185" s="7">
        <v>2.208</v>
      </c>
      <c r="R185" s="7">
        <v>1.95829606569162</v>
      </c>
      <c r="S185" s="7">
        <v>1.3</v>
      </c>
      <c r="T185" s="7">
        <v>1.84554220851534</v>
      </c>
      <c r="U185" s="7">
        <v>1.527</v>
      </c>
      <c r="V185" s="7">
        <v>1.641</v>
      </c>
      <c r="W185" s="7">
        <v>1.64036726011457</v>
      </c>
      <c r="X185" s="7">
        <v>2.37</v>
      </c>
      <c r="Y185" s="7">
        <v>2.23</v>
      </c>
      <c r="Z185" s="7">
        <v>2.00261885454863</v>
      </c>
      <c r="AA185" s="7">
        <v>0.617497597407002</v>
      </c>
      <c r="AB185" s="7">
        <v>0.596</v>
      </c>
      <c r="AC185" s="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</row>
    <row r="186" spans="1:253" ht="12.75">
      <c r="A186" s="9" t="str">
        <f>"2610203K23"</f>
        <v>2610203K23</v>
      </c>
      <c r="B186" s="7" t="s">
        <v>1144</v>
      </c>
      <c r="C186" s="7" t="s">
        <v>1145</v>
      </c>
      <c r="D186" s="7" t="s">
        <v>1146</v>
      </c>
      <c r="E186" s="7" t="s">
        <v>1147</v>
      </c>
      <c r="F186" s="7">
        <v>1.15555189465767</v>
      </c>
      <c r="G186" s="7">
        <v>0.8966145139871121</v>
      </c>
      <c r="H186" s="7">
        <v>0.9470000000000001</v>
      </c>
      <c r="I186" s="7">
        <v>0.38250828773459405</v>
      </c>
      <c r="J186" s="7">
        <v>0.902926091932391</v>
      </c>
      <c r="K186" s="7">
        <v>1.42073277742264</v>
      </c>
      <c r="L186" s="7">
        <v>0.612</v>
      </c>
      <c r="M186" s="7">
        <v>0.917884221789631</v>
      </c>
      <c r="N186" s="7">
        <v>0.7771312464167991</v>
      </c>
      <c r="O186" s="7">
        <v>1.02859768629369</v>
      </c>
      <c r="P186" s="7">
        <v>0.70169340847576</v>
      </c>
      <c r="Q186" s="7">
        <v>0.912</v>
      </c>
      <c r="R186" s="7">
        <v>0.9186514724640351</v>
      </c>
      <c r="S186" s="7">
        <v>1.111</v>
      </c>
      <c r="T186" s="7">
        <v>0.7019655150309381</v>
      </c>
      <c r="U186" s="7">
        <v>1.196</v>
      </c>
      <c r="V186" s="7">
        <v>1.142</v>
      </c>
      <c r="W186" s="7">
        <v>1.21524368521652</v>
      </c>
      <c r="X186" s="7">
        <v>1.18</v>
      </c>
      <c r="Y186" s="7">
        <v>2.032</v>
      </c>
      <c r="Z186" s="7">
        <v>1.36495303125546</v>
      </c>
      <c r="AA186" s="7">
        <v>0.7955261385949071</v>
      </c>
      <c r="AB186" s="7">
        <v>0.5640000000000001</v>
      </c>
      <c r="AC186" s="5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</row>
    <row r="187" spans="1:253" ht="12.75">
      <c r="A187" s="9" t="str">
        <f>"4930535L09"</f>
        <v>4930535L09</v>
      </c>
      <c r="B187" s="7" t="s">
        <v>1148</v>
      </c>
      <c r="C187" s="7" t="s">
        <v>1149</v>
      </c>
      <c r="D187" s="7" t="s">
        <v>1150</v>
      </c>
      <c r="E187" s="7" t="s">
        <v>1151</v>
      </c>
      <c r="F187" s="7">
        <v>1.73971921430007</v>
      </c>
      <c r="G187" s="7">
        <v>1.6274452809702</v>
      </c>
      <c r="H187" s="7">
        <v>1.368</v>
      </c>
      <c r="I187" s="7">
        <v>0.666474617370404</v>
      </c>
      <c r="J187" s="7">
        <v>0.8755345116476241</v>
      </c>
      <c r="K187" s="7">
        <v>1.24774238900953</v>
      </c>
      <c r="L187" s="7">
        <v>0.673</v>
      </c>
      <c r="M187" s="7">
        <v>0.971094901313667</v>
      </c>
      <c r="N187" s="7">
        <v>1.38521880993623</v>
      </c>
      <c r="O187" s="7">
        <v>1.8078447041353</v>
      </c>
      <c r="P187" s="7">
        <v>1.88782807678557</v>
      </c>
      <c r="Q187" s="7">
        <v>1.445</v>
      </c>
      <c r="R187" s="7">
        <v>1.35258359075802</v>
      </c>
      <c r="S187" s="7">
        <v>1.173</v>
      </c>
      <c r="T187" s="7">
        <v>0.9850579496261481</v>
      </c>
      <c r="U187" s="7">
        <v>1.65</v>
      </c>
      <c r="V187" s="7">
        <v>1.289</v>
      </c>
      <c r="W187" s="7">
        <v>1.74283728513979</v>
      </c>
      <c r="X187" s="7">
        <v>2.152</v>
      </c>
      <c r="Y187" s="7">
        <v>2.423</v>
      </c>
      <c r="Z187" s="7">
        <v>2.18573017286538</v>
      </c>
      <c r="AA187" s="7">
        <v>0.7824541128433481</v>
      </c>
      <c r="AB187" s="7">
        <v>0.677</v>
      </c>
      <c r="AC187" s="5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</row>
    <row r="188" spans="1:253" ht="12.75">
      <c r="A188" s="9" t="str">
        <f>"6330404L05"</f>
        <v>6330404L05</v>
      </c>
      <c r="B188" s="7" t="s">
        <v>1152</v>
      </c>
      <c r="C188" s="7" t="s">
        <v>1481</v>
      </c>
      <c r="D188" s="7" t="s">
        <v>1482</v>
      </c>
      <c r="E188" s="7" t="s">
        <v>1483</v>
      </c>
      <c r="F188" s="7">
        <v>2.32393343875791</v>
      </c>
      <c r="G188" s="7">
        <v>1.94150764962575</v>
      </c>
      <c r="H188" s="7">
        <v>2.007</v>
      </c>
      <c r="I188" s="7">
        <v>0.7939773799486021</v>
      </c>
      <c r="J188" s="7">
        <v>1.69628586272572</v>
      </c>
      <c r="K188" s="7">
        <v>1.5047594470185</v>
      </c>
      <c r="L188" s="7">
        <v>1.061</v>
      </c>
      <c r="M188" s="7">
        <v>0.979560236692491</v>
      </c>
      <c r="N188" s="7">
        <v>2.89005301073721</v>
      </c>
      <c r="O188" s="7">
        <v>3.76737982725912</v>
      </c>
      <c r="P188" s="7">
        <v>3.36155760642124</v>
      </c>
      <c r="Q188" s="7">
        <v>2.185</v>
      </c>
      <c r="R188" s="7">
        <v>2.37355640609</v>
      </c>
      <c r="S188" s="7">
        <v>2.291</v>
      </c>
      <c r="T188" s="7">
        <v>1.86352499742366</v>
      </c>
      <c r="U188" s="7">
        <v>2.187</v>
      </c>
      <c r="V188" s="7">
        <v>1.942</v>
      </c>
      <c r="W188" s="7">
        <v>2.3585042950021</v>
      </c>
      <c r="X188" s="7">
        <v>2.368</v>
      </c>
      <c r="Y188" s="7">
        <v>2.809</v>
      </c>
      <c r="Z188" s="7">
        <v>2.45652860136197</v>
      </c>
      <c r="AA188" s="7">
        <v>0.6517338553277531</v>
      </c>
      <c r="AB188" s="7">
        <v>0.908</v>
      </c>
      <c r="AC188" s="5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</row>
    <row r="189" spans="1:253" ht="12.75">
      <c r="A189" s="9" t="str">
        <f>"2510005J23"</f>
        <v>2510005J23</v>
      </c>
      <c r="B189" s="7" t="s">
        <v>1484</v>
      </c>
      <c r="C189" s="7" t="s">
        <v>1485</v>
      </c>
      <c r="D189" s="7" t="s">
        <v>1486</v>
      </c>
      <c r="E189" s="7" t="s">
        <v>1487</v>
      </c>
      <c r="F189" s="7">
        <v>1.1803027706533</v>
      </c>
      <c r="G189" s="7">
        <v>1.21615083861207</v>
      </c>
      <c r="H189" s="7">
        <v>0.7010000000000001</v>
      </c>
      <c r="I189" s="7">
        <v>0.640898841985987</v>
      </c>
      <c r="J189" s="7">
        <v>0.894957632213186</v>
      </c>
      <c r="K189" s="7">
        <v>1.03271463683128</v>
      </c>
      <c r="L189" s="7">
        <v>0.57</v>
      </c>
      <c r="M189" s="7">
        <v>1.1053309337493</v>
      </c>
      <c r="N189" s="7">
        <v>0.7695434519484611</v>
      </c>
      <c r="O189" s="7">
        <v>0.816871569234178</v>
      </c>
      <c r="P189" s="7">
        <v>0.6638736873034721</v>
      </c>
      <c r="Q189" s="7">
        <v>1.174</v>
      </c>
      <c r="R189" s="7">
        <v>1.01873220198451</v>
      </c>
      <c r="S189" s="7">
        <v>1.005</v>
      </c>
      <c r="T189" s="7">
        <v>0.554415405527053</v>
      </c>
      <c r="U189" s="7">
        <v>0.922</v>
      </c>
      <c r="V189" s="7">
        <v>1.381</v>
      </c>
      <c r="W189" s="7">
        <v>0.8731123619918011</v>
      </c>
      <c r="X189" s="7">
        <v>0.996</v>
      </c>
      <c r="Y189" s="7">
        <v>1.267</v>
      </c>
      <c r="Z189" s="7">
        <v>1.08835177929108</v>
      </c>
      <c r="AA189" s="7">
        <v>0.6859701132485041</v>
      </c>
      <c r="AB189" s="7">
        <v>0.676</v>
      </c>
      <c r="AC189" s="5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</row>
    <row r="190" spans="1:253" ht="12.75">
      <c r="A190" s="9" t="str">
        <f>"2410080P20"</f>
        <v>2410080P20</v>
      </c>
      <c r="B190" s="7" t="s">
        <v>1488</v>
      </c>
      <c r="C190" s="7" t="s">
        <v>1489</v>
      </c>
      <c r="D190" s="7" t="s">
        <v>1490</v>
      </c>
      <c r="E190" s="7" t="s">
        <v>1491</v>
      </c>
      <c r="F190" s="7">
        <v>0.32732104468821305</v>
      </c>
      <c r="G190" s="7">
        <v>0.46093974170531204</v>
      </c>
      <c r="H190" s="7">
        <v>0.406</v>
      </c>
      <c r="I190" s="7">
        <v>0.265912841129162</v>
      </c>
      <c r="J190" s="7">
        <v>0.169329769033101</v>
      </c>
      <c r="K190" s="7">
        <v>0.192335454613229</v>
      </c>
      <c r="L190" s="7">
        <v>0.189</v>
      </c>
      <c r="M190" s="7">
        <v>0.21526138534723901</v>
      </c>
      <c r="N190" s="7">
        <v>0.328807283779869</v>
      </c>
      <c r="O190" s="7">
        <v>0.37839319022035806</v>
      </c>
      <c r="P190" s="7">
        <v>0.29362481900220605</v>
      </c>
      <c r="Q190" s="7">
        <v>0.678</v>
      </c>
      <c r="R190" s="7">
        <v>0.631106092871633</v>
      </c>
      <c r="S190" s="7">
        <v>0.859</v>
      </c>
      <c r="T190" s="7">
        <v>0.37748594920516604</v>
      </c>
      <c r="U190" s="7">
        <v>0.649</v>
      </c>
      <c r="V190" s="7">
        <v>0.741</v>
      </c>
      <c r="W190" s="7">
        <v>0.525899880501366</v>
      </c>
      <c r="X190" s="7">
        <v>0.517</v>
      </c>
      <c r="Y190" s="7">
        <v>0.499</v>
      </c>
      <c r="Z190" s="7">
        <v>0.5590053273965431</v>
      </c>
      <c r="AA190" s="7">
        <v>0.17616110893768303</v>
      </c>
      <c r="AB190" s="7">
        <v>0.271</v>
      </c>
      <c r="AC190" s="5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</row>
    <row r="191" spans="1:253" ht="12.75">
      <c r="A191" s="9" t="str">
        <f>"2610024M05"</f>
        <v>2610024M05</v>
      </c>
      <c r="B191" s="7" t="s">
        <v>1492</v>
      </c>
      <c r="C191" s="7" t="s">
        <v>1493</v>
      </c>
      <c r="D191" s="7" t="s">
        <v>1494</v>
      </c>
      <c r="E191" s="7" t="s">
        <v>1495</v>
      </c>
      <c r="F191" s="7">
        <v>1.41533511981392</v>
      </c>
      <c r="G191" s="7">
        <v>0.90223851062479</v>
      </c>
      <c r="H191" s="7">
        <v>0.9410000000000001</v>
      </c>
      <c r="I191" s="7">
        <v>0.56793265927162</v>
      </c>
      <c r="J191" s="7">
        <v>0.8083006327668341</v>
      </c>
      <c r="K191" s="7">
        <v>0.975144173803251</v>
      </c>
      <c r="L191" s="7">
        <v>0.627</v>
      </c>
      <c r="M191" s="7">
        <v>0.29024007013110803</v>
      </c>
      <c r="N191" s="7">
        <v>0.898364146011648</v>
      </c>
      <c r="O191" s="7">
        <v>1.32367569128783</v>
      </c>
      <c r="P191" s="7">
        <v>0.8474226572701211</v>
      </c>
      <c r="Q191" s="7">
        <v>1.274</v>
      </c>
      <c r="R191" s="7">
        <v>1.18453758969753</v>
      </c>
      <c r="S191" s="7">
        <v>1.152</v>
      </c>
      <c r="T191" s="7">
        <v>0.9428195673173331</v>
      </c>
      <c r="U191" s="7">
        <v>1.203</v>
      </c>
      <c r="V191" s="7">
        <v>1.051</v>
      </c>
      <c r="W191" s="7">
        <v>1.10345820337082</v>
      </c>
      <c r="X191" s="7">
        <v>1.071</v>
      </c>
      <c r="Y191" s="7">
        <v>2.332</v>
      </c>
      <c r="Z191" s="7">
        <v>1.82466560153658</v>
      </c>
      <c r="AA191" s="7">
        <v>1.15345065322094</v>
      </c>
      <c r="AB191" s="7">
        <v>0.8310000000000001</v>
      </c>
      <c r="AC191" s="5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</row>
    <row r="192" spans="1:253" ht="12.75">
      <c r="A192" s="9" t="str">
        <f>"2410026A21"</f>
        <v>2410026A21</v>
      </c>
      <c r="B192" s="7" t="s">
        <v>1496</v>
      </c>
      <c r="C192" s="7" t="s">
        <v>1497</v>
      </c>
      <c r="D192" s="7" t="s">
        <v>1498</v>
      </c>
      <c r="E192" s="7" t="s">
        <v>1499</v>
      </c>
      <c r="F192" s="7">
        <v>1.37396255006755</v>
      </c>
      <c r="G192" s="7">
        <v>1.16425275452886</v>
      </c>
      <c r="H192" s="7">
        <v>1.326</v>
      </c>
      <c r="I192" s="7">
        <v>0.694307078818152</v>
      </c>
      <c r="J192" s="7">
        <v>1.4208759736807</v>
      </c>
      <c r="K192" s="7">
        <v>2.85870699292713</v>
      </c>
      <c r="L192" s="7">
        <v>0.676</v>
      </c>
      <c r="M192" s="7">
        <v>1.05332958785081</v>
      </c>
      <c r="N192" s="7">
        <v>1.45650641253836</v>
      </c>
      <c r="O192" s="7">
        <v>1.22302090078209</v>
      </c>
      <c r="P192" s="7">
        <v>1.48899099347109</v>
      </c>
      <c r="Q192" s="7">
        <v>1.148</v>
      </c>
      <c r="R192" s="7">
        <v>1.11657231815751</v>
      </c>
      <c r="S192" s="7">
        <v>1.473</v>
      </c>
      <c r="T192" s="7">
        <v>0.9902229327481811</v>
      </c>
      <c r="U192" s="7">
        <v>1.764</v>
      </c>
      <c r="V192" s="7">
        <v>1.176</v>
      </c>
      <c r="W192" s="7">
        <v>1.18475673562224</v>
      </c>
      <c r="X192" s="7">
        <v>0.623</v>
      </c>
      <c r="Y192" s="7">
        <v>1.657</v>
      </c>
      <c r="Z192" s="7">
        <v>1.36366351492928</v>
      </c>
      <c r="AA192" s="7">
        <v>0.659826061745385</v>
      </c>
      <c r="AB192" s="7">
        <v>0.76</v>
      </c>
      <c r="AC192" s="5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</row>
    <row r="193" spans="1:253" ht="12.75">
      <c r="A193" s="9" t="str">
        <f>"2510040D07"</f>
        <v>2510040D07</v>
      </c>
      <c r="B193" s="7" t="s">
        <v>1500</v>
      </c>
      <c r="C193" s="7" t="s">
        <v>1501</v>
      </c>
      <c r="D193" s="7" t="s">
        <v>1502</v>
      </c>
      <c r="E193" s="7" t="s">
        <v>1503</v>
      </c>
      <c r="F193" s="7">
        <v>0.866098585075542</v>
      </c>
      <c r="G193" s="7">
        <v>1.3218922430351001</v>
      </c>
      <c r="H193" s="7">
        <v>0.961</v>
      </c>
      <c r="I193" s="7">
        <v>0.622469239135451</v>
      </c>
      <c r="J193" s="7">
        <v>0.85212716122246</v>
      </c>
      <c r="K193" s="7">
        <v>1.25361838930773</v>
      </c>
      <c r="L193" s="7">
        <v>0.9470000000000001</v>
      </c>
      <c r="M193" s="7">
        <v>0.8513708723845851</v>
      </c>
      <c r="N193" s="7">
        <v>1.69913711034933</v>
      </c>
      <c r="O193" s="7">
        <v>1.82693729157321</v>
      </c>
      <c r="P193" s="7">
        <v>1.77583939558901</v>
      </c>
      <c r="Q193" s="7">
        <v>1.328</v>
      </c>
      <c r="R193" s="7">
        <v>1.07997563348211</v>
      </c>
      <c r="S193" s="7">
        <v>1.268</v>
      </c>
      <c r="T193" s="7">
        <v>0.819889250754076</v>
      </c>
      <c r="U193" s="7">
        <v>1.397</v>
      </c>
      <c r="V193" s="7">
        <v>1.049</v>
      </c>
      <c r="W193" s="7">
        <v>1.09583646597225</v>
      </c>
      <c r="X193" s="7">
        <v>0.6960000000000001</v>
      </c>
      <c r="Y193" s="7">
        <v>1.652</v>
      </c>
      <c r="Z193" s="7">
        <v>1.38880908328968</v>
      </c>
      <c r="AA193" s="7">
        <v>0.542177829981349</v>
      </c>
      <c r="AB193" s="7">
        <v>0.561</v>
      </c>
      <c r="AC193" s="5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</row>
    <row r="194" spans="1:253" ht="12.75">
      <c r="A194" s="9" t="str">
        <f>"5730515M10"</f>
        <v>5730515M10</v>
      </c>
      <c r="B194" s="7" t="s">
        <v>1504</v>
      </c>
      <c r="C194" s="7" t="s">
        <v>1505</v>
      </c>
      <c r="D194" s="7" t="s">
        <v>1506</v>
      </c>
      <c r="E194" s="7" t="s">
        <v>1507</v>
      </c>
      <c r="F194" s="7">
        <v>0.9952566642325171</v>
      </c>
      <c r="G194" s="7">
        <v>1.29333924517324</v>
      </c>
      <c r="H194" s="7">
        <v>1.24</v>
      </c>
      <c r="I194" s="7">
        <v>0.4607400712634</v>
      </c>
      <c r="J194" s="7">
        <v>0.8566094198145131</v>
      </c>
      <c r="K194" s="7">
        <v>1.1956408602287</v>
      </c>
      <c r="L194" s="7">
        <v>0.67</v>
      </c>
      <c r="M194" s="7">
        <v>0.643365488790624</v>
      </c>
      <c r="N194" s="7">
        <v>1.15131716589376</v>
      </c>
      <c r="O194" s="7">
        <v>1.26697744396461</v>
      </c>
      <c r="P194" s="7">
        <v>1.29833139725921</v>
      </c>
      <c r="Q194" s="7">
        <v>1.332</v>
      </c>
      <c r="R194" s="7">
        <v>1.3764834664644001</v>
      </c>
      <c r="S194" s="7">
        <v>1.214</v>
      </c>
      <c r="T194" s="7">
        <v>0.966190601528895</v>
      </c>
      <c r="U194" s="7">
        <v>1.16</v>
      </c>
      <c r="V194" s="7">
        <v>0.857</v>
      </c>
      <c r="W194" s="7">
        <v>0.918842786383224</v>
      </c>
      <c r="X194" s="7">
        <v>1.327</v>
      </c>
      <c r="Y194" s="7">
        <v>1.541</v>
      </c>
      <c r="Z194" s="7">
        <v>0.9568211140213031</v>
      </c>
      <c r="AA194" s="7">
        <v>0.454408514220878</v>
      </c>
      <c r="AB194" s="7">
        <v>0.615</v>
      </c>
      <c r="AC194" s="5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</row>
    <row r="195" spans="1:253" ht="12.75">
      <c r="A195" s="9" t="str">
        <f>"5930415H02"</f>
        <v>5930415H02</v>
      </c>
      <c r="B195" s="7" t="s">
        <v>1508</v>
      </c>
      <c r="C195" s="7" t="s">
        <v>1509</v>
      </c>
      <c r="D195" s="7" t="s">
        <v>1510</v>
      </c>
      <c r="E195" s="7" t="s">
        <v>1511</v>
      </c>
      <c r="F195" s="7">
        <v>0.883917027643855</v>
      </c>
      <c r="G195" s="7">
        <v>1.30274018774278</v>
      </c>
      <c r="H195" s="7">
        <v>2.012</v>
      </c>
      <c r="I195" s="7">
        <v>0.684528105877052</v>
      </c>
      <c r="J195" s="7">
        <v>1.48113745030719</v>
      </c>
      <c r="K195" s="7">
        <v>1.34958637262724</v>
      </c>
      <c r="L195" s="7">
        <v>0.902</v>
      </c>
      <c r="M195" s="7">
        <v>0.9444895615516491</v>
      </c>
      <c r="N195" s="7">
        <v>0.735572246273514</v>
      </c>
      <c r="O195" s="7">
        <v>1.35749030156688</v>
      </c>
      <c r="P195" s="7">
        <v>0.671668643085052</v>
      </c>
      <c r="Q195" s="7">
        <v>1.076</v>
      </c>
      <c r="R195" s="7">
        <v>1.36303978637956</v>
      </c>
      <c r="S195" s="7">
        <v>1.477</v>
      </c>
      <c r="T195" s="7">
        <v>0.79779555276313</v>
      </c>
      <c r="U195" s="7">
        <v>1.037</v>
      </c>
      <c r="V195" s="7">
        <v>1.172</v>
      </c>
      <c r="W195" s="7">
        <v>1.14495432920748</v>
      </c>
      <c r="X195" s="7">
        <v>1.447</v>
      </c>
      <c r="Y195" s="7">
        <v>3.182</v>
      </c>
      <c r="Z195" s="7">
        <v>3.10257628077528</v>
      </c>
      <c r="AA195" s="7">
        <v>1.22005573681222</v>
      </c>
      <c r="AB195" s="7">
        <v>0.9510000000000001</v>
      </c>
      <c r="AC195" s="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</row>
    <row r="196" spans="1:253" ht="12.75">
      <c r="A196" s="9" t="str">
        <f>"2610205J09"</f>
        <v>2610205J09</v>
      </c>
      <c r="B196" s="7" t="s">
        <v>1512</v>
      </c>
      <c r="C196" s="7" t="s">
        <v>1513</v>
      </c>
      <c r="D196" s="7" t="s">
        <v>1514</v>
      </c>
      <c r="E196" s="7" t="s">
        <v>1515</v>
      </c>
      <c r="F196" s="7">
        <v>1.72816907163366</v>
      </c>
      <c r="G196" s="7">
        <v>1.45562302395121</v>
      </c>
      <c r="H196" s="7">
        <v>0.8140000000000001</v>
      </c>
      <c r="I196" s="7">
        <v>0.776300005785843</v>
      </c>
      <c r="J196" s="7">
        <v>1.23760140013899</v>
      </c>
      <c r="K196" s="7">
        <v>1.52186842222141</v>
      </c>
      <c r="L196" s="7">
        <v>1.41</v>
      </c>
      <c r="M196" s="7">
        <v>0.8743482112699641</v>
      </c>
      <c r="N196" s="7">
        <v>1.52243876052537</v>
      </c>
      <c r="O196" s="7">
        <v>1.91495912740451</v>
      </c>
      <c r="P196" s="7">
        <v>1.57183481902201</v>
      </c>
      <c r="Q196" s="7">
        <v>1.769</v>
      </c>
      <c r="R196" s="7">
        <v>1.80294687360015</v>
      </c>
      <c r="S196" s="7">
        <v>1.957</v>
      </c>
      <c r="T196" s="7">
        <v>1.63758713899558</v>
      </c>
      <c r="U196" s="7">
        <v>1.69</v>
      </c>
      <c r="V196" s="7">
        <v>2.167</v>
      </c>
      <c r="W196" s="7">
        <v>2.9707838660206</v>
      </c>
      <c r="X196" s="7">
        <v>2.54</v>
      </c>
      <c r="Y196" s="7">
        <v>3.823</v>
      </c>
      <c r="Z196" s="7">
        <v>3.32953115418195</v>
      </c>
      <c r="AA196" s="7">
        <v>0.640529261826416</v>
      </c>
      <c r="AB196" s="7">
        <v>0.578</v>
      </c>
      <c r="AC196" s="5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</row>
    <row r="197" spans="1:253" ht="12.75">
      <c r="A197" s="9" t="str">
        <f>"2810410J09"</f>
        <v>2810410J09</v>
      </c>
      <c r="B197" s="7" t="s">
        <v>1516</v>
      </c>
      <c r="C197" s="7" t="s">
        <v>1517</v>
      </c>
      <c r="D197" s="7" t="s">
        <v>1518</v>
      </c>
      <c r="E197" s="7" t="s">
        <v>1519</v>
      </c>
      <c r="F197" s="7">
        <v>1.43768766353411</v>
      </c>
      <c r="G197" s="7">
        <v>1.51480686559263</v>
      </c>
      <c r="H197" s="7">
        <v>1.21</v>
      </c>
      <c r="I197" s="7">
        <v>0.603663521941026</v>
      </c>
      <c r="J197" s="7">
        <v>0.777920880087366</v>
      </c>
      <c r="K197" s="7">
        <v>0.909903752476457</v>
      </c>
      <c r="L197" s="7">
        <v>0.536</v>
      </c>
      <c r="M197" s="7">
        <v>0.638528154288439</v>
      </c>
      <c r="N197" s="7">
        <v>0.7897604537185471</v>
      </c>
      <c r="O197" s="7">
        <v>2.11846925552787</v>
      </c>
      <c r="P197" s="7">
        <v>1.05992914958998</v>
      </c>
      <c r="Q197" s="7">
        <v>0.994</v>
      </c>
      <c r="R197" s="7">
        <v>1.12329415819993</v>
      </c>
      <c r="S197" s="7">
        <v>1.302</v>
      </c>
      <c r="T197" s="7">
        <v>0.7256398644777561</v>
      </c>
      <c r="U197" s="7">
        <v>1.547</v>
      </c>
      <c r="V197" s="7">
        <v>1.267</v>
      </c>
      <c r="W197" s="7">
        <v>1.79703630664074</v>
      </c>
      <c r="X197" s="7">
        <v>1.3820000000000001</v>
      </c>
      <c r="Y197" s="7">
        <v>11.354</v>
      </c>
      <c r="Z197" s="7">
        <v>7.33090031430069</v>
      </c>
      <c r="AA197" s="7">
        <v>0.9013472994408651</v>
      </c>
      <c r="AB197" s="7">
        <v>0.488</v>
      </c>
      <c r="AC197" s="5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</row>
    <row r="198" spans="1:253" ht="12.75">
      <c r="A198" s="9" t="str">
        <f>"2900026H06"</f>
        <v>2900026H06</v>
      </c>
      <c r="B198" s="7" t="s">
        <v>1520</v>
      </c>
      <c r="C198" s="7" t="s">
        <v>1521</v>
      </c>
      <c r="D198" s="7" t="s">
        <v>1522</v>
      </c>
      <c r="E198" s="7" t="s">
        <v>1523</v>
      </c>
      <c r="F198" s="7">
        <v>4.17524736455148</v>
      </c>
      <c r="G198" s="7">
        <v>3.28450307537332</v>
      </c>
      <c r="H198" s="7">
        <v>2.227</v>
      </c>
      <c r="I198" s="7">
        <v>3.80552493146374</v>
      </c>
      <c r="J198" s="7">
        <v>2.29242625546872</v>
      </c>
      <c r="K198" s="7">
        <v>2.97118980326345</v>
      </c>
      <c r="L198" s="7">
        <v>0.934</v>
      </c>
      <c r="M198" s="7">
        <v>0.869510876767779</v>
      </c>
      <c r="N198" s="7">
        <v>2.35657905396302</v>
      </c>
      <c r="O198" s="7">
        <v>1.9030620578109</v>
      </c>
      <c r="P198" s="7">
        <v>3.04647533009332</v>
      </c>
      <c r="Q198" s="7">
        <v>1.782</v>
      </c>
      <c r="R198" s="7">
        <v>1.96949913242899</v>
      </c>
      <c r="S198" s="7">
        <v>1.746</v>
      </c>
      <c r="T198" s="7">
        <v>1.60347248893292</v>
      </c>
      <c r="U198" s="7">
        <v>2.155</v>
      </c>
      <c r="V198" s="7">
        <v>1.314</v>
      </c>
      <c r="W198" s="7">
        <v>1.77840539299979</v>
      </c>
      <c r="X198" s="7">
        <v>1.833</v>
      </c>
      <c r="Y198" s="7">
        <v>2.514</v>
      </c>
      <c r="Z198" s="7">
        <v>3.35080817356382</v>
      </c>
      <c r="AA198" s="7">
        <v>0.34049514695728805</v>
      </c>
      <c r="AB198" s="7">
        <v>0.945</v>
      </c>
      <c r="AC198" s="5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</row>
    <row r="199" spans="1:253" ht="12.75">
      <c r="A199" s="9" t="str">
        <f>"4930533L09"</f>
        <v>4930533L09</v>
      </c>
      <c r="B199" s="7" t="s">
        <v>1524</v>
      </c>
      <c r="C199" s="7" t="s">
        <v>1525</v>
      </c>
      <c r="D199" s="7" t="s">
        <v>1526</v>
      </c>
      <c r="E199" s="7" t="s">
        <v>1527</v>
      </c>
      <c r="F199" s="7">
        <v>2.81587564493375</v>
      </c>
      <c r="G199" s="7">
        <v>2.28854163284606</v>
      </c>
      <c r="H199" s="7">
        <v>2.465</v>
      </c>
      <c r="I199" s="7">
        <v>0.929754658092347</v>
      </c>
      <c r="J199" s="7">
        <v>1.68781937427406</v>
      </c>
      <c r="K199" s="7">
        <v>2.45799438960594</v>
      </c>
      <c r="L199" s="7">
        <v>1.252</v>
      </c>
      <c r="M199" s="7">
        <v>1.03518958346762</v>
      </c>
      <c r="N199" s="7">
        <v>2.55391549671874</v>
      </c>
      <c r="O199" s="7">
        <v>3.91865119556581</v>
      </c>
      <c r="P199" s="7">
        <v>3.11045252907415</v>
      </c>
      <c r="Q199" s="7">
        <v>2.556</v>
      </c>
      <c r="R199" s="7">
        <v>3.28175168293249</v>
      </c>
      <c r="S199" s="7">
        <v>1.943</v>
      </c>
      <c r="T199" s="7">
        <v>1.72351505194813</v>
      </c>
      <c r="U199" s="7">
        <v>2.113</v>
      </c>
      <c r="V199" s="7">
        <v>2.455</v>
      </c>
      <c r="W199" s="7">
        <v>2.36273859355686</v>
      </c>
      <c r="X199" s="7">
        <v>4.243</v>
      </c>
      <c r="Y199" s="7">
        <v>1.592</v>
      </c>
      <c r="Z199" s="7">
        <v>1.77179543216344</v>
      </c>
      <c r="AA199" s="7">
        <v>0.645509081160343</v>
      </c>
      <c r="AB199" s="7">
        <v>0.663</v>
      </c>
      <c r="AC199" s="5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</row>
    <row r="200" spans="1:253" ht="12.75">
      <c r="A200" s="9" t="s">
        <v>1088</v>
      </c>
      <c r="B200" s="7" t="s">
        <v>1089</v>
      </c>
      <c r="C200" s="7" t="s">
        <v>1090</v>
      </c>
      <c r="D200" s="7" t="s">
        <v>1091</v>
      </c>
      <c r="E200" s="7" t="s">
        <v>1092</v>
      </c>
      <c r="F200" s="7">
        <v>1.94006681991201</v>
      </c>
      <c r="G200" s="7">
        <v>0.9801487085049051</v>
      </c>
      <c r="H200" s="7">
        <v>1.528</v>
      </c>
      <c r="I200" s="7">
        <v>1.03243387397391</v>
      </c>
      <c r="J200" s="7">
        <v>1.96571940698133</v>
      </c>
      <c r="K200" s="7">
        <v>0.9888194133593051</v>
      </c>
      <c r="L200" s="7">
        <v>0.837</v>
      </c>
      <c r="M200" s="7">
        <v>1.06542292410628</v>
      </c>
      <c r="N200" s="7">
        <v>0.5019319742926031</v>
      </c>
      <c r="O200" s="7">
        <v>1.11367411170325</v>
      </c>
      <c r="P200" s="7">
        <v>0.8215048545039351</v>
      </c>
      <c r="Q200" s="7">
        <v>1.513</v>
      </c>
      <c r="R200" s="7">
        <v>1.2539966034692</v>
      </c>
      <c r="S200" s="7">
        <v>0.96</v>
      </c>
      <c r="T200" s="7">
        <v>0.9323670478438091</v>
      </c>
      <c r="U200" s="7">
        <v>1.029</v>
      </c>
      <c r="V200" s="7">
        <v>1.208</v>
      </c>
      <c r="W200" s="7">
        <v>1.06619637608892</v>
      </c>
      <c r="X200" s="7">
        <v>1.056</v>
      </c>
      <c r="Y200" s="7">
        <v>2.229</v>
      </c>
      <c r="Z200" s="7">
        <v>3.18510532565043</v>
      </c>
      <c r="AA200" s="7">
        <v>0.532218191313494</v>
      </c>
      <c r="AB200" s="7">
        <v>0.079</v>
      </c>
      <c r="AC200" s="5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</row>
    <row r="201" spans="1:253" ht="12.75">
      <c r="A201" s="9" t="str">
        <f>"0610043C19"</f>
        <v>0610043C19</v>
      </c>
      <c r="B201" s="6" t="s">
        <v>1093</v>
      </c>
      <c r="C201" s="7" t="s">
        <v>1094</v>
      </c>
      <c r="D201" s="7" t="s">
        <v>1095</v>
      </c>
      <c r="E201" s="7" t="s">
        <v>1096</v>
      </c>
      <c r="F201" s="7">
        <v>1.3905135428626</v>
      </c>
      <c r="G201" s="7">
        <v>1.71822249676664</v>
      </c>
      <c r="H201" s="7">
        <v>0.777</v>
      </c>
      <c r="I201" s="7">
        <v>0.8270754422107891</v>
      </c>
      <c r="J201" s="7">
        <v>2.19979291123297</v>
      </c>
      <c r="K201" s="7">
        <v>1.10961527321525</v>
      </c>
      <c r="L201" s="7">
        <v>0.85</v>
      </c>
      <c r="M201" s="7">
        <v>0.870720210393325</v>
      </c>
      <c r="N201" s="7">
        <v>5.50879443147655</v>
      </c>
      <c r="O201" s="7">
        <v>3.34641652996752</v>
      </c>
      <c r="P201" s="7">
        <v>4.4385540912737</v>
      </c>
      <c r="Q201" s="7">
        <v>1.093</v>
      </c>
      <c r="R201" s="7">
        <v>1.44743622246772</v>
      </c>
      <c r="S201" s="7">
        <v>1.114</v>
      </c>
      <c r="T201" s="7">
        <v>1.35958344588101</v>
      </c>
      <c r="U201" s="7">
        <v>1.803</v>
      </c>
      <c r="V201" s="7">
        <v>1.439</v>
      </c>
      <c r="W201" s="7">
        <v>2.13069903275594</v>
      </c>
      <c r="X201" s="7">
        <v>1.6320000000000001</v>
      </c>
      <c r="Y201" s="7">
        <v>6.162</v>
      </c>
      <c r="Z201" s="7">
        <v>3.99943488562948</v>
      </c>
      <c r="AA201" s="7">
        <v>1.82385883105092</v>
      </c>
      <c r="AB201" s="7">
        <v>0.515</v>
      </c>
      <c r="AC201" s="5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</row>
    <row r="202" spans="1:253" ht="12.75">
      <c r="A202" s="9" t="str">
        <f>"4932415A06"</f>
        <v>4932415A06</v>
      </c>
      <c r="B202" s="6" t="s">
        <v>1097</v>
      </c>
      <c r="C202" s="7" t="s">
        <v>1098</v>
      </c>
      <c r="D202" s="7" t="s">
        <v>1099</v>
      </c>
      <c r="E202" s="7" t="s">
        <v>1100</v>
      </c>
      <c r="F202" s="7">
        <v>1.17978646300722</v>
      </c>
      <c r="G202" s="7">
        <v>1.13395666364516</v>
      </c>
      <c r="H202" s="7">
        <v>0.6980000000000001</v>
      </c>
      <c r="I202" s="7">
        <v>1.01024312768448</v>
      </c>
      <c r="J202" s="7">
        <v>1.52396792129791</v>
      </c>
      <c r="K202" s="7">
        <v>1.13714837247814</v>
      </c>
      <c r="L202" s="7">
        <v>1.123</v>
      </c>
      <c r="M202" s="7">
        <v>1.0424455852209</v>
      </c>
      <c r="N202" s="7">
        <v>1.74444694225696</v>
      </c>
      <c r="O202" s="7">
        <v>2.75240884688974</v>
      </c>
      <c r="P202" s="7">
        <v>1.34918796313093</v>
      </c>
      <c r="Q202" s="7">
        <v>1.513</v>
      </c>
      <c r="R202" s="7">
        <v>1.80369374471597</v>
      </c>
      <c r="S202" s="7">
        <v>1.027</v>
      </c>
      <c r="T202" s="7">
        <v>1.34593504491417</v>
      </c>
      <c r="U202" s="7">
        <v>1.564</v>
      </c>
      <c r="V202" s="7">
        <v>1.896</v>
      </c>
      <c r="W202" s="7">
        <v>1.95878651143262</v>
      </c>
      <c r="X202" s="7">
        <v>2.002</v>
      </c>
      <c r="Y202" s="7">
        <v>3.674</v>
      </c>
      <c r="Z202" s="7">
        <v>3.36950616029335</v>
      </c>
      <c r="AA202" s="7">
        <v>1.8325735148853</v>
      </c>
      <c r="AB202" s="7">
        <v>0.447</v>
      </c>
      <c r="AC202" s="5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</row>
    <row r="203" spans="1:253" ht="12.75">
      <c r="A203" s="9" t="str">
        <f>"4933411O17"</f>
        <v>4933411O17</v>
      </c>
      <c r="B203" s="6" t="s">
        <v>1101</v>
      </c>
      <c r="C203" s="7" t="s">
        <v>1102</v>
      </c>
      <c r="D203" s="7" t="s">
        <v>1103</v>
      </c>
      <c r="E203" s="7" t="s">
        <v>1104</v>
      </c>
      <c r="F203" s="7">
        <v>1.99633262116199</v>
      </c>
      <c r="G203" s="7">
        <v>2.29625893227789</v>
      </c>
      <c r="H203" s="7">
        <v>1.475</v>
      </c>
      <c r="I203" s="7">
        <v>1.53830766650392</v>
      </c>
      <c r="J203" s="7">
        <v>2.13654326221178</v>
      </c>
      <c r="K203" s="7">
        <v>0.703197578822309</v>
      </c>
      <c r="L203" s="7">
        <v>1.444</v>
      </c>
      <c r="M203" s="7">
        <v>1.80311643568951</v>
      </c>
      <c r="N203" s="7">
        <v>1.45595444604168</v>
      </c>
      <c r="O203" s="7">
        <v>3.34095273339747</v>
      </c>
      <c r="P203" s="7">
        <v>1.49354547084183</v>
      </c>
      <c r="Q203" s="7">
        <v>1.463</v>
      </c>
      <c r="R203" s="7">
        <v>1.39366150212836</v>
      </c>
      <c r="S203" s="7">
        <v>1.916</v>
      </c>
      <c r="T203" s="7">
        <v>1.28326253324021</v>
      </c>
      <c r="U203" s="7">
        <v>1.988</v>
      </c>
      <c r="V203" s="7">
        <v>1.606</v>
      </c>
      <c r="W203" s="7">
        <v>1.88595657629073</v>
      </c>
      <c r="X203" s="7">
        <v>1.156</v>
      </c>
      <c r="Y203" s="7">
        <v>3.197</v>
      </c>
      <c r="Z203" s="7">
        <v>3.02520530120482</v>
      </c>
      <c r="AA203" s="7">
        <v>0.8583963576857411</v>
      </c>
      <c r="AB203" s="7">
        <v>0.435</v>
      </c>
      <c r="AC203" s="5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</row>
    <row r="204" spans="1:253" ht="12.75">
      <c r="A204" s="9" t="str">
        <f>"4933424F08"</f>
        <v>4933424F08</v>
      </c>
      <c r="B204" s="6" t="s">
        <v>1105</v>
      </c>
      <c r="C204" s="7" t="s">
        <v>1106</v>
      </c>
      <c r="D204" s="7" t="s">
        <v>1107</v>
      </c>
      <c r="E204" s="7" t="s">
        <v>1108</v>
      </c>
      <c r="F204" s="7">
        <v>0.8411615831394971</v>
      </c>
      <c r="G204" s="7">
        <v>1.12019951280206</v>
      </c>
      <c r="H204" s="7">
        <v>0.546</v>
      </c>
      <c r="I204" s="7">
        <v>1.06365136451665</v>
      </c>
      <c r="J204" s="7">
        <v>0.6539117257072421</v>
      </c>
      <c r="K204" s="7">
        <v>0.394212537493833</v>
      </c>
      <c r="L204" s="7">
        <v>0.387</v>
      </c>
      <c r="M204" s="7">
        <v>0.42205743531565404</v>
      </c>
      <c r="N204" s="7">
        <v>2.13838733096751</v>
      </c>
      <c r="O204" s="7">
        <v>4.49204330548004</v>
      </c>
      <c r="P204" s="7">
        <v>2.45660782964075</v>
      </c>
      <c r="Q204" s="7">
        <v>1.646</v>
      </c>
      <c r="R204" s="7">
        <v>1.3854459198543</v>
      </c>
      <c r="S204" s="7">
        <v>0.887</v>
      </c>
      <c r="T204" s="7">
        <v>1.51134630930339</v>
      </c>
      <c r="U204" s="7">
        <v>0.835</v>
      </c>
      <c r="V204" s="7">
        <v>1.385</v>
      </c>
      <c r="W204" s="7">
        <v>1.52350062000315</v>
      </c>
      <c r="X204" s="7">
        <v>2.098</v>
      </c>
      <c r="Y204" s="7">
        <v>2.054</v>
      </c>
      <c r="Z204" s="7">
        <v>2.48812175135324</v>
      </c>
      <c r="AA204" s="7">
        <v>3.60538919776346</v>
      </c>
      <c r="AB204" s="7">
        <v>0.53</v>
      </c>
      <c r="AC204" s="5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</row>
    <row r="205" spans="1:253" ht="12.75">
      <c r="A205" s="9" t="str">
        <f>"1300007C09"</f>
        <v>1300007C09</v>
      </c>
      <c r="B205" s="6" t="s">
        <v>1109</v>
      </c>
      <c r="C205" s="7" t="s">
        <v>1110</v>
      </c>
      <c r="D205" s="7" t="s">
        <v>1111</v>
      </c>
      <c r="E205" s="7" t="s">
        <v>1112</v>
      </c>
      <c r="F205" s="7">
        <v>1.42227302361258</v>
      </c>
      <c r="G205" s="7">
        <v>2.70826715730889</v>
      </c>
      <c r="H205" s="7">
        <v>0.895</v>
      </c>
      <c r="I205" s="7">
        <v>1.75607787161536</v>
      </c>
      <c r="J205" s="7">
        <v>3.17891739923025</v>
      </c>
      <c r="K205" s="7">
        <v>1.65636199255437</v>
      </c>
      <c r="L205" s="7">
        <v>0.615</v>
      </c>
      <c r="M205" s="7">
        <v>0.723181508076678</v>
      </c>
      <c r="N205" s="7">
        <v>2.02629878230924</v>
      </c>
      <c r="O205" s="7">
        <v>3.88582767664593</v>
      </c>
      <c r="P205" s="7">
        <v>2.93627849806474</v>
      </c>
      <c r="Q205" s="7">
        <v>2.283</v>
      </c>
      <c r="R205" s="7">
        <v>1.99489275036702</v>
      </c>
      <c r="S205" s="7">
        <v>1.222</v>
      </c>
      <c r="T205" s="7">
        <v>2.21210140310361</v>
      </c>
      <c r="U205" s="7">
        <v>1.039</v>
      </c>
      <c r="V205" s="7">
        <v>1.313</v>
      </c>
      <c r="W205" s="7">
        <v>1.65899817375552</v>
      </c>
      <c r="X205" s="7">
        <v>0.8230000000000001</v>
      </c>
      <c r="Y205" s="7">
        <v>2.171</v>
      </c>
      <c r="Z205" s="7">
        <v>2.64092943600489</v>
      </c>
      <c r="AA205" s="7">
        <v>3.59293964942864</v>
      </c>
      <c r="AB205" s="7">
        <v>0.506</v>
      </c>
      <c r="AC205" s="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</row>
    <row r="206" spans="1:253" ht="12.75">
      <c r="A206" s="9" t="str">
        <f>"1300013P10"</f>
        <v>1300013P10</v>
      </c>
      <c r="B206" s="6" t="s">
        <v>1113</v>
      </c>
      <c r="C206" s="7" t="s">
        <v>1114</v>
      </c>
      <c r="D206" s="7" t="s">
        <v>1115</v>
      </c>
      <c r="E206" s="7" t="s">
        <v>1116</v>
      </c>
      <c r="F206" s="7">
        <v>1.74402421747375</v>
      </c>
      <c r="G206" s="7">
        <v>2.7333574052634</v>
      </c>
      <c r="H206" s="7">
        <v>0.936</v>
      </c>
      <c r="I206" s="7">
        <v>1.47850548582565</v>
      </c>
      <c r="J206" s="7">
        <v>1.46918476072838</v>
      </c>
      <c r="K206" s="7">
        <v>0.7958994879742141</v>
      </c>
      <c r="L206" s="7">
        <v>0.378</v>
      </c>
      <c r="M206" s="7">
        <v>0.38214942567262605</v>
      </c>
      <c r="N206" s="7">
        <v>1.23761446573041</v>
      </c>
      <c r="O206" s="7">
        <v>2.71586696965684</v>
      </c>
      <c r="P206" s="7">
        <v>1.67755867114581</v>
      </c>
      <c r="Q206" s="7">
        <v>1.201</v>
      </c>
      <c r="R206" s="7">
        <v>1.33839303955736</v>
      </c>
      <c r="S206" s="7">
        <v>0.907</v>
      </c>
      <c r="T206" s="7">
        <v>1.42308606688434</v>
      </c>
      <c r="U206" s="7">
        <v>1.027</v>
      </c>
      <c r="V206" s="7">
        <v>1.204</v>
      </c>
      <c r="W206" s="7">
        <v>1.28383932180366</v>
      </c>
      <c r="X206" s="7">
        <v>0.833</v>
      </c>
      <c r="Y206" s="7">
        <v>1.683</v>
      </c>
      <c r="Z206" s="7">
        <v>2.34369592282172</v>
      </c>
      <c r="AA206" s="7">
        <v>1.09618273088078</v>
      </c>
      <c r="AB206" s="7">
        <v>0.338</v>
      </c>
      <c r="AC206" s="5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</row>
    <row r="207" spans="1:253" ht="12.75">
      <c r="A207" s="9" t="str">
        <f>"1700054C12"</f>
        <v>1700054C12</v>
      </c>
      <c r="B207" s="6" t="s">
        <v>1117</v>
      </c>
      <c r="C207" s="7" t="s">
        <v>1118</v>
      </c>
      <c r="D207" s="7" t="s">
        <v>1119</v>
      </c>
      <c r="E207" s="7" t="s">
        <v>1120</v>
      </c>
      <c r="F207" s="7">
        <v>1.75791479512348</v>
      </c>
      <c r="G207" s="7">
        <v>2.42109498640194</v>
      </c>
      <c r="H207" s="7">
        <v>0.794</v>
      </c>
      <c r="I207" s="7">
        <v>1.72373203804095</v>
      </c>
      <c r="J207" s="7">
        <v>3.20879912317727</v>
      </c>
      <c r="K207" s="7">
        <v>1.52171457100392</v>
      </c>
      <c r="L207" s="7">
        <v>1.522</v>
      </c>
      <c r="M207" s="7">
        <v>1.75111508979102</v>
      </c>
      <c r="N207" s="7">
        <v>2.61758196741094</v>
      </c>
      <c r="O207" s="7">
        <v>4.15689160455526</v>
      </c>
      <c r="P207" s="7">
        <v>1.56064083228404</v>
      </c>
      <c r="Q207" s="7">
        <v>1.411</v>
      </c>
      <c r="R207" s="7">
        <v>2.26824757875876</v>
      </c>
      <c r="S207" s="7">
        <v>1.615</v>
      </c>
      <c r="T207" s="7">
        <v>2.62180994990469</v>
      </c>
      <c r="U207" s="7">
        <v>1.982</v>
      </c>
      <c r="V207" s="7">
        <v>2.487</v>
      </c>
      <c r="W207" s="7">
        <v>3.18503937289152</v>
      </c>
      <c r="X207" s="7">
        <v>2.484</v>
      </c>
      <c r="Y207" s="7">
        <v>2.852</v>
      </c>
      <c r="Z207" s="7">
        <v>3.59065821023223</v>
      </c>
      <c r="AA207" s="7">
        <v>1.85062535997078</v>
      </c>
      <c r="AB207" s="7">
        <v>0.542</v>
      </c>
      <c r="AC207" s="5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</row>
    <row r="208" spans="1:253" ht="12.75">
      <c r="A208" s="9" t="str">
        <f>"1700091F14"</f>
        <v>1700091F14</v>
      </c>
      <c r="B208" s="6" t="s">
        <v>1121</v>
      </c>
      <c r="C208" s="7" t="s">
        <v>1122</v>
      </c>
      <c r="D208" s="7" t="s">
        <v>1123</v>
      </c>
      <c r="E208" s="7"/>
      <c r="F208" s="7">
        <v>2.67498134890394</v>
      </c>
      <c r="G208" s="7">
        <v>2.6678493009557</v>
      </c>
      <c r="H208" s="7">
        <v>1.088</v>
      </c>
      <c r="I208" s="7">
        <v>1.40967656089406</v>
      </c>
      <c r="J208" s="7">
        <v>1.9129283613416</v>
      </c>
      <c r="K208" s="7">
        <v>0.8975821739523541</v>
      </c>
      <c r="L208" s="7">
        <v>0.611</v>
      </c>
      <c r="M208" s="7">
        <v>0.5804801402622171</v>
      </c>
      <c r="N208" s="7">
        <v>3.38333040284153</v>
      </c>
      <c r="O208" s="7">
        <v>4.11415902390051</v>
      </c>
      <c r="P208" s="7">
        <v>2.9931792107921</v>
      </c>
      <c r="Q208" s="7">
        <v>1.521</v>
      </c>
      <c r="R208" s="7">
        <v>2.93595035630579</v>
      </c>
      <c r="S208" s="7">
        <v>1.27</v>
      </c>
      <c r="T208" s="7">
        <v>2.0465356824319</v>
      </c>
      <c r="U208" s="7">
        <v>1.746</v>
      </c>
      <c r="V208" s="7">
        <v>1.79</v>
      </c>
      <c r="W208" s="7">
        <v>1.9308401409712</v>
      </c>
      <c r="X208" s="7">
        <v>1.779</v>
      </c>
      <c r="Y208" s="7">
        <v>2.396</v>
      </c>
      <c r="Z208" s="7">
        <v>3.11031337873232</v>
      </c>
      <c r="AA208" s="7">
        <v>1.18955434339192</v>
      </c>
      <c r="AB208" s="7">
        <v>0.382</v>
      </c>
      <c r="AC208" s="5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</row>
    <row r="209" spans="1:253" ht="12.75">
      <c r="A209" s="9" t="str">
        <f>"2010016G11"</f>
        <v>2010016G11</v>
      </c>
      <c r="B209" s="6" t="s">
        <v>1124</v>
      </c>
      <c r="C209" s="7" t="s">
        <v>1125</v>
      </c>
      <c r="D209" s="7" t="s">
        <v>1126</v>
      </c>
      <c r="E209" s="7" t="s">
        <v>1127</v>
      </c>
      <c r="F209" s="7">
        <v>1.34313868886187</v>
      </c>
      <c r="G209" s="7">
        <v>1.15819386758923</v>
      </c>
      <c r="H209" s="7">
        <v>1.03</v>
      </c>
      <c r="I209" s="7">
        <v>0.6815191911259441</v>
      </c>
      <c r="J209" s="7">
        <v>2.29292428420117</v>
      </c>
      <c r="K209" s="7">
        <v>0.806921893067824</v>
      </c>
      <c r="L209" s="7">
        <v>1.274</v>
      </c>
      <c r="M209" s="7">
        <v>1.10049359924712</v>
      </c>
      <c r="N209" s="7">
        <v>8.01234310660187</v>
      </c>
      <c r="O209" s="7">
        <v>9.77637601139355</v>
      </c>
      <c r="P209" s="7">
        <v>7.75279279193183</v>
      </c>
      <c r="Q209" s="7">
        <v>1.175</v>
      </c>
      <c r="R209" s="7">
        <v>1.29806199930284</v>
      </c>
      <c r="S209" s="7">
        <v>2.069</v>
      </c>
      <c r="T209" s="7">
        <v>2.12512371337548</v>
      </c>
      <c r="U209" s="7">
        <v>2.155</v>
      </c>
      <c r="V209" s="7">
        <v>4.386</v>
      </c>
      <c r="W209" s="7">
        <v>4.51545597879756</v>
      </c>
      <c r="X209" s="7">
        <v>3.229</v>
      </c>
      <c r="Y209" s="7">
        <v>1.462</v>
      </c>
      <c r="Z209" s="7">
        <v>1.86077205866946</v>
      </c>
      <c r="AA209" s="7">
        <v>1.1528281758042</v>
      </c>
      <c r="AB209" s="7">
        <v>0.578</v>
      </c>
      <c r="AC209" s="5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</row>
    <row r="210" spans="1:253" ht="12.75">
      <c r="A210" s="9" t="str">
        <f>"2210420D18"</f>
        <v>2210420D18</v>
      </c>
      <c r="B210" s="6" t="s">
        <v>1128</v>
      </c>
      <c r="C210" s="7" t="s">
        <v>1129</v>
      </c>
      <c r="D210" s="7" t="s">
        <v>1130</v>
      </c>
      <c r="E210" s="7" t="s">
        <v>1131</v>
      </c>
      <c r="F210" s="7">
        <v>1.63250695623106</v>
      </c>
      <c r="G210" s="7">
        <v>2.25717408611199</v>
      </c>
      <c r="H210" s="7">
        <v>0.624</v>
      </c>
      <c r="I210" s="7">
        <v>0.638642155922656</v>
      </c>
      <c r="J210" s="7">
        <v>4.6814700850328</v>
      </c>
      <c r="K210" s="7">
        <v>1.90132889329148</v>
      </c>
      <c r="L210" s="7">
        <v>1.29</v>
      </c>
      <c r="M210" s="7">
        <v>1.34356965798192</v>
      </c>
      <c r="N210" s="7">
        <v>1.48895757600437</v>
      </c>
      <c r="O210" s="7">
        <v>1.55295014917548</v>
      </c>
      <c r="P210" s="7">
        <v>1.46478487536335</v>
      </c>
      <c r="Q210" s="7">
        <v>1.091</v>
      </c>
      <c r="R210" s="7">
        <v>1.0583163711232</v>
      </c>
      <c r="S210" s="7">
        <v>2.049</v>
      </c>
      <c r="T210" s="7">
        <v>0.741452350531502</v>
      </c>
      <c r="U210" s="7">
        <v>2.407</v>
      </c>
      <c r="V210" s="7">
        <v>1.273</v>
      </c>
      <c r="W210" s="7">
        <v>1.09244902712844</v>
      </c>
      <c r="X210" s="7">
        <v>1.17</v>
      </c>
      <c r="Y210" s="7">
        <v>2.431</v>
      </c>
      <c r="Z210" s="7">
        <v>3.70155661428322</v>
      </c>
      <c r="AA210" s="7">
        <v>1.36633792974634</v>
      </c>
      <c r="AB210" s="7">
        <v>0.837</v>
      </c>
      <c r="AC210" s="5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</row>
    <row r="211" spans="1:253" ht="12.75">
      <c r="A211" s="9" t="str">
        <f>"2410015K02"</f>
        <v>2410015K02</v>
      </c>
      <c r="B211" s="6" t="s">
        <v>1132</v>
      </c>
      <c r="C211" s="7" t="s">
        <v>1133</v>
      </c>
      <c r="D211" s="7" t="s">
        <v>1134</v>
      </c>
      <c r="E211" s="7" t="s">
        <v>1135</v>
      </c>
      <c r="F211" s="7">
        <v>1.81034404243381</v>
      </c>
      <c r="G211" s="7">
        <v>1.92204356247183</v>
      </c>
      <c r="H211" s="7">
        <v>0.463</v>
      </c>
      <c r="I211" s="7">
        <v>0.9214801425268</v>
      </c>
      <c r="J211" s="7">
        <v>1.80087189654028</v>
      </c>
      <c r="K211" s="7">
        <v>1.15682252945179</v>
      </c>
      <c r="L211" s="7">
        <v>0.992</v>
      </c>
      <c r="M211" s="7">
        <v>1.31091765009217</v>
      </c>
      <c r="N211" s="7">
        <v>0.8600902682784971</v>
      </c>
      <c r="O211" s="7">
        <v>1.31888406673441</v>
      </c>
      <c r="P211" s="7">
        <v>1.0341501703154</v>
      </c>
      <c r="Q211" s="7">
        <v>1.228</v>
      </c>
      <c r="R211" s="7">
        <v>1.186778203045</v>
      </c>
      <c r="S211" s="7">
        <v>1.537</v>
      </c>
      <c r="T211" s="7">
        <v>1.11008035440288</v>
      </c>
      <c r="U211" s="7">
        <v>1.816</v>
      </c>
      <c r="V211" s="7">
        <v>1.343</v>
      </c>
      <c r="W211" s="7">
        <v>1.4125619978684</v>
      </c>
      <c r="X211" s="7">
        <v>0.95</v>
      </c>
      <c r="Y211" s="7">
        <v>2.675</v>
      </c>
      <c r="Z211" s="7">
        <v>2.05871281473721</v>
      </c>
      <c r="AA211" s="7">
        <v>1.53253940001617</v>
      </c>
      <c r="AB211" s="7">
        <v>0.806</v>
      </c>
      <c r="AC211" s="5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</row>
    <row r="212" spans="1:253" ht="12.75">
      <c r="A212" s="9" t="str">
        <f>"2410042H09"</f>
        <v>2410042H09</v>
      </c>
      <c r="B212" s="6" t="s">
        <v>1136</v>
      </c>
      <c r="C212" s="7" t="s">
        <v>1137</v>
      </c>
      <c r="D212" s="7" t="s">
        <v>1138</v>
      </c>
      <c r="E212" s="7" t="s">
        <v>1139</v>
      </c>
      <c r="F212" s="7">
        <v>1.69880542450718</v>
      </c>
      <c r="G212" s="7">
        <v>2.60928809919484</v>
      </c>
      <c r="H212" s="7">
        <v>0.611</v>
      </c>
      <c r="I212" s="7">
        <v>1.40779598917462</v>
      </c>
      <c r="J212" s="7">
        <v>1.53193638101712</v>
      </c>
      <c r="K212" s="7">
        <v>0.7585768268677121</v>
      </c>
      <c r="L212" s="7">
        <v>0.761</v>
      </c>
      <c r="M212" s="7">
        <v>0.7909041911072711</v>
      </c>
      <c r="N212" s="7">
        <v>2.51733789539732</v>
      </c>
      <c r="O212" s="7">
        <v>5.63867668984472</v>
      </c>
      <c r="P212" s="7">
        <v>2.87939273816456</v>
      </c>
      <c r="Q212" s="7">
        <v>2.676</v>
      </c>
      <c r="R212" s="7">
        <v>2.16368562254334</v>
      </c>
      <c r="S212" s="7">
        <v>1.865</v>
      </c>
      <c r="T212" s="7">
        <v>2.05449273953788</v>
      </c>
      <c r="U212" s="7">
        <v>1.539</v>
      </c>
      <c r="V212" s="7">
        <v>2.423</v>
      </c>
      <c r="W212" s="7">
        <v>2.40084728054971</v>
      </c>
      <c r="X212" s="7">
        <v>2.507</v>
      </c>
      <c r="Y212" s="7">
        <v>1.978</v>
      </c>
      <c r="Z212" s="7">
        <v>1.67443694953728</v>
      </c>
      <c r="AA212" s="7">
        <v>1.91100566939465</v>
      </c>
      <c r="AB212" s="7">
        <v>0.321</v>
      </c>
      <c r="AC212" s="5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</row>
    <row r="213" spans="1:253" ht="12.75">
      <c r="A213" s="9" t="str">
        <f>"2410048M24"</f>
        <v>2410048M24</v>
      </c>
      <c r="B213" s="6" t="s">
        <v>1140</v>
      </c>
      <c r="C213" s="7" t="s">
        <v>1141</v>
      </c>
      <c r="D213" s="7" t="s">
        <v>1142</v>
      </c>
      <c r="E213" s="7" t="s">
        <v>1143</v>
      </c>
      <c r="F213" s="7">
        <v>1.21898406195344</v>
      </c>
      <c r="G213" s="7">
        <v>1.41195844533763</v>
      </c>
      <c r="H213" s="7">
        <v>0.9510000000000001</v>
      </c>
      <c r="I213" s="7">
        <v>1.0783198239283</v>
      </c>
      <c r="J213" s="7">
        <v>1.73015181653234</v>
      </c>
      <c r="K213" s="7">
        <v>1.05078198376682</v>
      </c>
      <c r="L213" s="7">
        <v>0.369</v>
      </c>
      <c r="M213" s="7">
        <v>0.613132148151967</v>
      </c>
      <c r="N213" s="7">
        <v>0.865827789856315</v>
      </c>
      <c r="O213" s="7">
        <v>2.03113790827329</v>
      </c>
      <c r="P213" s="7">
        <v>1.11213463177087</v>
      </c>
      <c r="Q213" s="7">
        <v>1.689</v>
      </c>
      <c r="R213" s="7">
        <v>1.54527633864072</v>
      </c>
      <c r="S213" s="7">
        <v>1.083</v>
      </c>
      <c r="T213" s="7">
        <v>0.83713974707859</v>
      </c>
      <c r="U213" s="7">
        <v>0.8190000000000001</v>
      </c>
      <c r="V213" s="7">
        <v>0.704</v>
      </c>
      <c r="W213" s="7">
        <v>0.9306988223365561</v>
      </c>
      <c r="X213" s="7">
        <v>0.84</v>
      </c>
      <c r="Y213" s="7">
        <v>2.378</v>
      </c>
      <c r="Z213" s="7">
        <v>1.82208656888423</v>
      </c>
      <c r="AA213" s="7">
        <v>2.0211841721578</v>
      </c>
      <c r="AB213" s="7">
        <v>0.392</v>
      </c>
      <c r="AC213" s="5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</row>
    <row r="214" spans="1:253" ht="12.75">
      <c r="A214" s="9" t="str">
        <f>"2510027C03"</f>
        <v>2510027C03</v>
      </c>
      <c r="B214" s="6" t="s">
        <v>1371</v>
      </c>
      <c r="C214" s="7" t="s">
        <v>1372</v>
      </c>
      <c r="D214" s="7" t="s">
        <v>1373</v>
      </c>
      <c r="E214" s="7" t="s">
        <v>1374</v>
      </c>
      <c r="F214" s="7">
        <v>3.45361913590319</v>
      </c>
      <c r="G214" s="7">
        <v>8.47169409150988</v>
      </c>
      <c r="H214" s="7">
        <v>2.783</v>
      </c>
      <c r="I214" s="7">
        <v>7.69116221817573</v>
      </c>
      <c r="J214" s="7">
        <v>19.238849934555</v>
      </c>
      <c r="K214" s="7">
        <v>4.67457108481894</v>
      </c>
      <c r="L214" s="7">
        <v>1.727</v>
      </c>
      <c r="M214" s="7">
        <v>1.24319496706158</v>
      </c>
      <c r="N214" s="7">
        <v>2.11573917467287</v>
      </c>
      <c r="O214" s="7">
        <v>3.74419845608782</v>
      </c>
      <c r="P214" s="7">
        <v>3.06558488063674</v>
      </c>
      <c r="Q214" s="7">
        <v>3.748</v>
      </c>
      <c r="R214" s="7">
        <v>3.53419412008115</v>
      </c>
      <c r="S214" s="7">
        <v>1.823</v>
      </c>
      <c r="T214" s="7">
        <v>2.77906850079591</v>
      </c>
      <c r="U214" s="7">
        <v>1.909</v>
      </c>
      <c r="V214" s="7">
        <v>3.423</v>
      </c>
      <c r="W214" s="7">
        <v>2.62018394568635</v>
      </c>
      <c r="X214" s="7">
        <v>0.971</v>
      </c>
      <c r="Y214" s="7">
        <v>2.679</v>
      </c>
      <c r="Z214" s="7">
        <v>3.28568759909202</v>
      </c>
      <c r="AA214" s="7">
        <v>1.64022799311235</v>
      </c>
      <c r="AB214" s="7">
        <v>0.502</v>
      </c>
      <c r="AC214" s="5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</row>
    <row r="215" spans="1:253" ht="12.75">
      <c r="A215" s="9" t="str">
        <f>"2600014H12"</f>
        <v>2600014H12</v>
      </c>
      <c r="B215" s="6" t="s">
        <v>1375</v>
      </c>
      <c r="C215" s="7" t="s">
        <v>1376</v>
      </c>
      <c r="D215" s="7" t="s">
        <v>1377</v>
      </c>
      <c r="E215" s="7" t="s">
        <v>1378</v>
      </c>
      <c r="F215" s="7">
        <v>2.19042286761473</v>
      </c>
      <c r="G215" s="7">
        <v>2.46965052490649</v>
      </c>
      <c r="H215" s="7">
        <v>1.656</v>
      </c>
      <c r="I215" s="7">
        <v>3.44821630476968</v>
      </c>
      <c r="J215" s="7">
        <v>1.40344496804494</v>
      </c>
      <c r="K215" s="7">
        <v>1.48515473631782</v>
      </c>
      <c r="L215" s="7">
        <v>0.836</v>
      </c>
      <c r="M215" s="7">
        <v>0.505501455478347</v>
      </c>
      <c r="N215" s="7">
        <v>0.695443547142783</v>
      </c>
      <c r="O215" s="7">
        <v>1.70678135117314</v>
      </c>
      <c r="P215" s="7">
        <v>0.443352501262585</v>
      </c>
      <c r="Q215" s="7">
        <v>1.392</v>
      </c>
      <c r="R215" s="7">
        <v>1.84999975389708</v>
      </c>
      <c r="S215" s="7">
        <v>1.259</v>
      </c>
      <c r="T215" s="7">
        <v>1.28160020699499</v>
      </c>
      <c r="U215" s="7">
        <v>1.596</v>
      </c>
      <c r="V215" s="7">
        <v>1.337</v>
      </c>
      <c r="W215" s="7">
        <v>1.94269617692453</v>
      </c>
      <c r="X215" s="7">
        <v>1.863</v>
      </c>
      <c r="Y215" s="7">
        <v>2.162</v>
      </c>
      <c r="Z215" s="7">
        <v>3.14577507770211</v>
      </c>
      <c r="AA215" s="7">
        <v>2.93871588443393</v>
      </c>
      <c r="AB215" s="7">
        <v>0.514</v>
      </c>
      <c r="AC215" s="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</row>
    <row r="216" spans="1:253" ht="12.75">
      <c r="A216" s="9" t="str">
        <f>"2610001I03"</f>
        <v>2610001I03</v>
      </c>
      <c r="B216" s="6" t="s">
        <v>1379</v>
      </c>
      <c r="C216" s="7" t="s">
        <v>1380</v>
      </c>
      <c r="D216" s="7" t="s">
        <v>1381</v>
      </c>
      <c r="E216" s="7" t="s">
        <v>1382</v>
      </c>
      <c r="F216" s="7">
        <v>1.86813730647013</v>
      </c>
      <c r="G216" s="7">
        <v>1.92445325983186</v>
      </c>
      <c r="H216" s="7">
        <v>0.8280000000000001</v>
      </c>
      <c r="I216" s="7">
        <v>1.16783503777376</v>
      </c>
      <c r="J216" s="7">
        <v>3.22224589895343</v>
      </c>
      <c r="K216" s="7">
        <v>1.52326269476569</v>
      </c>
      <c r="L216" s="7">
        <v>0.7010000000000001</v>
      </c>
      <c r="M216" s="7">
        <v>0.9215122226662691</v>
      </c>
      <c r="N216" s="7">
        <v>1.16319261520978</v>
      </c>
      <c r="O216" s="7">
        <v>2.30625872554954</v>
      </c>
      <c r="P216" s="7">
        <v>0.7226634631398551</v>
      </c>
      <c r="Q216" s="7">
        <v>1.108</v>
      </c>
      <c r="R216" s="7">
        <v>1.49598284499631</v>
      </c>
      <c r="S216" s="7">
        <v>1.469</v>
      </c>
      <c r="T216" s="7">
        <v>0.9666404514527941</v>
      </c>
      <c r="U216" s="7">
        <v>1.504</v>
      </c>
      <c r="V216" s="7">
        <v>1.025</v>
      </c>
      <c r="W216" s="7">
        <v>1.38884992596174</v>
      </c>
      <c r="X216" s="7">
        <v>1.417</v>
      </c>
      <c r="Y216" s="7">
        <v>2.829</v>
      </c>
      <c r="Z216" s="7">
        <v>2.62738951458006</v>
      </c>
      <c r="AA216" s="7">
        <v>1.80456203113195</v>
      </c>
      <c r="AB216" s="7">
        <v>0.547</v>
      </c>
      <c r="AC216" s="5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</row>
    <row r="217" spans="1:253" ht="12.75">
      <c r="A217" s="9" t="str">
        <f>"2610009E10"</f>
        <v>2610009E10</v>
      </c>
      <c r="B217" s="6" t="s">
        <v>1383</v>
      </c>
      <c r="C217" s="7" t="s">
        <v>1384</v>
      </c>
      <c r="D217" s="7" t="s">
        <v>1385</v>
      </c>
      <c r="E217" s="7" t="s">
        <v>1386</v>
      </c>
      <c r="F217" s="7">
        <v>1.85380138826156</v>
      </c>
      <c r="G217" s="7">
        <v>1.56082964240758</v>
      </c>
      <c r="H217" s="7">
        <v>0.764</v>
      </c>
      <c r="I217" s="7">
        <v>0.9177189990879161</v>
      </c>
      <c r="J217" s="7">
        <v>2.15497032531244</v>
      </c>
      <c r="K217" s="7">
        <v>1.36529585985594</v>
      </c>
      <c r="L217" s="7">
        <v>1.197</v>
      </c>
      <c r="M217" s="7">
        <v>1.39436167025487</v>
      </c>
      <c r="N217" s="7">
        <v>2.09819412414874</v>
      </c>
      <c r="O217" s="7">
        <v>3.8779215592351</v>
      </c>
      <c r="P217" s="7">
        <v>2.35005620147285</v>
      </c>
      <c r="Q217" s="7">
        <v>1.448</v>
      </c>
      <c r="R217" s="7">
        <v>1.97398035912394</v>
      </c>
      <c r="S217" s="7">
        <v>2.333</v>
      </c>
      <c r="T217" s="7">
        <v>3.01035959259038</v>
      </c>
      <c r="U217" s="7">
        <v>3.035</v>
      </c>
      <c r="V217" s="7">
        <v>2.792</v>
      </c>
      <c r="W217" s="7">
        <v>2.51347962210637</v>
      </c>
      <c r="X217" s="7">
        <v>2.186</v>
      </c>
      <c r="Y217" s="7">
        <v>2.406</v>
      </c>
      <c r="Z217" s="7">
        <v>2.60482297887201</v>
      </c>
      <c r="AA217" s="7">
        <v>1.29848789132158</v>
      </c>
      <c r="AB217" s="7">
        <v>0.393</v>
      </c>
      <c r="AC217" s="5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</row>
    <row r="218" spans="1:253" ht="12.75">
      <c r="A218" s="9" t="str">
        <f>"2610019A05"</f>
        <v>2610019A05</v>
      </c>
      <c r="B218" s="6" t="s">
        <v>1387</v>
      </c>
      <c r="C218" s="7" t="s">
        <v>1388</v>
      </c>
      <c r="D218" s="7" t="s">
        <v>1389</v>
      </c>
      <c r="E218" s="7" t="s">
        <v>1390</v>
      </c>
      <c r="F218" s="7">
        <v>1.15442733265549</v>
      </c>
      <c r="G218" s="7">
        <v>1.13956682896201</v>
      </c>
      <c r="H218" s="7">
        <v>0.8210000000000001</v>
      </c>
      <c r="I218" s="7">
        <v>0.7526048021208681</v>
      </c>
      <c r="J218" s="7">
        <v>3.14604750288853</v>
      </c>
      <c r="K218" s="7">
        <v>1.37531183528251</v>
      </c>
      <c r="L218" s="7">
        <v>1.16</v>
      </c>
      <c r="M218" s="7">
        <v>0.8465335378824</v>
      </c>
      <c r="N218" s="7">
        <v>1.09687032976585</v>
      </c>
      <c r="O218" s="7">
        <v>1.50705774874741</v>
      </c>
      <c r="P218" s="7">
        <v>1.3650024025699</v>
      </c>
      <c r="Q218" s="7">
        <v>1.306</v>
      </c>
      <c r="R218" s="7">
        <v>1.2173999187938</v>
      </c>
      <c r="S218" s="7">
        <v>1.318</v>
      </c>
      <c r="T218" s="7">
        <v>0.8379351957355121</v>
      </c>
      <c r="U218" s="7">
        <v>1.502</v>
      </c>
      <c r="V218" s="7">
        <v>0.837</v>
      </c>
      <c r="W218" s="7">
        <v>1.11192680048034</v>
      </c>
      <c r="X218" s="7">
        <v>0.404</v>
      </c>
      <c r="Y218" s="7">
        <v>1.429</v>
      </c>
      <c r="Z218" s="7">
        <v>1.87044343111577</v>
      </c>
      <c r="AA218" s="7">
        <v>1.06568133746047</v>
      </c>
      <c r="AB218" s="7">
        <v>0.531</v>
      </c>
      <c r="AC218" s="5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</row>
    <row r="219" spans="1:253" ht="12.75">
      <c r="A219" s="9" t="str">
        <f>"2610203O19"</f>
        <v>2610203O19</v>
      </c>
      <c r="B219" s="6" t="s">
        <v>1391</v>
      </c>
      <c r="C219" s="7" t="s">
        <v>1392</v>
      </c>
      <c r="D219" s="7" t="s">
        <v>1393</v>
      </c>
      <c r="E219" s="7" t="s">
        <v>1394</v>
      </c>
      <c r="F219" s="7">
        <v>1.73349526882769</v>
      </c>
      <c r="G219" s="7">
        <v>1.86189117048166</v>
      </c>
      <c r="H219" s="7">
        <v>0.837</v>
      </c>
      <c r="I219" s="7">
        <v>0.8951521384546061</v>
      </c>
      <c r="J219" s="7">
        <v>1.81033444245683</v>
      </c>
      <c r="K219" s="7">
        <v>1.08440158731166</v>
      </c>
      <c r="L219" s="7">
        <v>1.218</v>
      </c>
      <c r="M219" s="7">
        <v>1.23714829893385</v>
      </c>
      <c r="N219" s="7">
        <v>1.73733527101575</v>
      </c>
      <c r="O219" s="7">
        <v>6.42870255030619</v>
      </c>
      <c r="P219" s="7">
        <v>1.42251402736373</v>
      </c>
      <c r="Q219" s="7">
        <v>1.326</v>
      </c>
      <c r="R219" s="7">
        <v>1.39291463101254</v>
      </c>
      <c r="S219" s="7">
        <v>1.996</v>
      </c>
      <c r="T219" s="7">
        <v>1.9217409191911001</v>
      </c>
      <c r="U219" s="7">
        <v>1.8820000000000001</v>
      </c>
      <c r="V219" s="7">
        <v>2.052</v>
      </c>
      <c r="W219" s="7">
        <v>2.30091783465734</v>
      </c>
      <c r="X219" s="7">
        <v>3.039</v>
      </c>
      <c r="Y219" s="7">
        <v>1.664</v>
      </c>
      <c r="Z219" s="7">
        <v>1.68733211279902</v>
      </c>
      <c r="AA219" s="7">
        <v>1.37505261358071</v>
      </c>
      <c r="AB219" s="7">
        <v>0.635</v>
      </c>
      <c r="AC219" s="5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</row>
    <row r="220" spans="1:253" ht="12.75">
      <c r="A220" s="9" t="str">
        <f>"4933428O03"</f>
        <v>4933428O03</v>
      </c>
      <c r="B220" s="6" t="s">
        <v>1395</v>
      </c>
      <c r="C220" s="7" t="s">
        <v>1396</v>
      </c>
      <c r="D220" s="7" t="s">
        <v>1397</v>
      </c>
      <c r="E220" s="7" t="s">
        <v>1398</v>
      </c>
      <c r="F220" s="7">
        <v>2.27563278969539</v>
      </c>
      <c r="G220" s="7">
        <v>2.42728669506654</v>
      </c>
      <c r="H220" s="7">
        <v>1.486</v>
      </c>
      <c r="I220" s="7">
        <v>1.83167685473695</v>
      </c>
      <c r="J220" s="7">
        <v>3.35820774291236</v>
      </c>
      <c r="K220" s="7">
        <v>1.5347572818537</v>
      </c>
      <c r="L220" s="7">
        <v>1.354</v>
      </c>
      <c r="M220" s="7">
        <v>0.933605558921732</v>
      </c>
      <c r="N220" s="7">
        <v>2.51272605626729</v>
      </c>
      <c r="O220" s="7">
        <v>5.82442076336229</v>
      </c>
      <c r="P220" s="7">
        <v>2.6643803421158</v>
      </c>
      <c r="Q220" s="7">
        <v>4.192</v>
      </c>
      <c r="R220" s="7">
        <v>4.22579677333456</v>
      </c>
      <c r="S220" s="7">
        <v>1.319</v>
      </c>
      <c r="T220" s="7">
        <v>2.44704995932179</v>
      </c>
      <c r="U220" s="7">
        <v>1.252</v>
      </c>
      <c r="V220" s="7">
        <v>2.01</v>
      </c>
      <c r="W220" s="7">
        <v>2.52618251777065</v>
      </c>
      <c r="X220" s="7">
        <v>2.947</v>
      </c>
      <c r="Y220" s="7">
        <v>2.967</v>
      </c>
      <c r="Z220" s="7">
        <v>2.95428190326524</v>
      </c>
      <c r="AA220" s="7">
        <v>2.03674610757632</v>
      </c>
      <c r="AB220" s="7">
        <v>0.47200000000000003</v>
      </c>
      <c r="AC220" s="5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</row>
    <row r="221" spans="1:253" ht="12.75">
      <c r="A221" s="9" t="str">
        <f>"1110062I02"</f>
        <v>1110062I02</v>
      </c>
      <c r="B221" s="6" t="s">
        <v>1059</v>
      </c>
      <c r="C221" s="7" t="s">
        <v>1060</v>
      </c>
      <c r="D221" s="7" t="s">
        <v>1061</v>
      </c>
      <c r="E221" s="7" t="s">
        <v>1062</v>
      </c>
      <c r="F221" s="7">
        <v>1.41932773478772</v>
      </c>
      <c r="G221" s="7">
        <v>2.86655838415949</v>
      </c>
      <c r="H221" s="7">
        <v>0.889</v>
      </c>
      <c r="I221" s="7">
        <v>1.71357695075596</v>
      </c>
      <c r="J221" s="7">
        <v>2.02050256755086</v>
      </c>
      <c r="K221" s="7">
        <v>1.15946142199776</v>
      </c>
      <c r="L221" s="7">
        <v>0.859</v>
      </c>
      <c r="M221" s="7">
        <v>0.551456133249106</v>
      </c>
      <c r="N221" s="7">
        <v>3.62780227652891</v>
      </c>
      <c r="O221" s="7">
        <v>3.68819278228487</v>
      </c>
      <c r="P221" s="7">
        <v>3.35936733532598</v>
      </c>
      <c r="Q221" s="7">
        <v>1.8820000000000001</v>
      </c>
      <c r="R221" s="7">
        <v>2.47513087784212</v>
      </c>
      <c r="S221" s="7">
        <v>1.297</v>
      </c>
      <c r="T221" s="7">
        <v>1.64093463706108</v>
      </c>
      <c r="U221" s="7">
        <v>1.192</v>
      </c>
      <c r="V221" s="7">
        <v>1.606</v>
      </c>
      <c r="W221" s="7">
        <v>1.77332423473407</v>
      </c>
      <c r="X221" s="7">
        <v>1.029</v>
      </c>
      <c r="Y221" s="7">
        <v>1.913</v>
      </c>
      <c r="Z221" s="7">
        <v>1.95942005762179</v>
      </c>
      <c r="AA221" s="7">
        <v>2.64552902114895</v>
      </c>
      <c r="AB221" s="7">
        <v>0.395</v>
      </c>
      <c r="AC221" s="5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</row>
    <row r="222" spans="1:253" ht="12.75">
      <c r="A222" s="9" t="str">
        <f>"1200006A05"</f>
        <v>1200006A05</v>
      </c>
      <c r="B222" s="6" t="s">
        <v>1063</v>
      </c>
      <c r="C222" s="7" t="s">
        <v>1064</v>
      </c>
      <c r="D222" s="7" t="s">
        <v>1065</v>
      </c>
      <c r="E222" s="7" t="s">
        <v>1066</v>
      </c>
      <c r="F222" s="7">
        <v>1.81711239406969</v>
      </c>
      <c r="G222" s="7">
        <v>1.78648384036158</v>
      </c>
      <c r="H222" s="7">
        <v>0.774</v>
      </c>
      <c r="I222" s="7">
        <v>1.33859094989914</v>
      </c>
      <c r="J222" s="7">
        <v>2.47370871408063</v>
      </c>
      <c r="K222" s="7">
        <v>0.972100380371076</v>
      </c>
      <c r="L222" s="7">
        <v>0.5730000000000001</v>
      </c>
      <c r="M222" s="7">
        <v>0.561130802253476</v>
      </c>
      <c r="N222" s="7">
        <v>2.72957554052109</v>
      </c>
      <c r="O222" s="7">
        <v>3.2146798550944</v>
      </c>
      <c r="P222" s="7">
        <v>1.50421467970503</v>
      </c>
      <c r="Q222" s="7">
        <v>1.328</v>
      </c>
      <c r="R222" s="7">
        <v>1.4466893513519</v>
      </c>
      <c r="S222" s="7">
        <v>0.96</v>
      </c>
      <c r="T222" s="7">
        <v>1.6165813090059</v>
      </c>
      <c r="U222" s="7">
        <v>1.172</v>
      </c>
      <c r="V222" s="7">
        <v>1.6280000000000001</v>
      </c>
      <c r="W222" s="7">
        <v>2.12477101477927</v>
      </c>
      <c r="X222" s="7">
        <v>0.97</v>
      </c>
      <c r="Y222" s="7">
        <v>2.786</v>
      </c>
      <c r="Z222" s="7">
        <v>2.34434068098481</v>
      </c>
      <c r="AA222" s="7">
        <v>1.45099485842311</v>
      </c>
      <c r="AB222" s="7">
        <v>0.305</v>
      </c>
      <c r="AC222" s="5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</row>
    <row r="223" spans="1:253" ht="12.75">
      <c r="A223" s="9" t="str">
        <f>"1200013B22"</f>
        <v>1200013B22</v>
      </c>
      <c r="B223" s="6" t="s">
        <v>1067</v>
      </c>
      <c r="C223" s="7" t="s">
        <v>1068</v>
      </c>
      <c r="D223" s="7" t="s">
        <v>1069</v>
      </c>
      <c r="E223" s="7" t="s">
        <v>1070</v>
      </c>
      <c r="F223" s="7">
        <v>3.83093587821422</v>
      </c>
      <c r="G223" s="7">
        <v>4.61902820178911</v>
      </c>
      <c r="H223" s="7">
        <v>1.436</v>
      </c>
      <c r="I223" s="7">
        <v>2.55983422450506</v>
      </c>
      <c r="J223" s="7">
        <v>3.6804323328077</v>
      </c>
      <c r="K223" s="7">
        <v>1.74427433986267</v>
      </c>
      <c r="L223" s="7">
        <v>1.036</v>
      </c>
      <c r="M223" s="7">
        <v>0.863464208640048</v>
      </c>
      <c r="N223" s="7">
        <v>2.55333019278047</v>
      </c>
      <c r="O223" s="7">
        <v>5.8748719232557</v>
      </c>
      <c r="P223" s="7">
        <v>3.2417127840492</v>
      </c>
      <c r="Q223" s="7">
        <v>1.543</v>
      </c>
      <c r="R223" s="7">
        <v>2.42434364196606</v>
      </c>
      <c r="S223" s="7">
        <v>2.501</v>
      </c>
      <c r="T223" s="7">
        <v>3.01605518121918</v>
      </c>
      <c r="U223" s="7">
        <v>2.466</v>
      </c>
      <c r="V223" s="7">
        <v>1.79</v>
      </c>
      <c r="W223" s="7">
        <v>2.53295739545827</v>
      </c>
      <c r="X223" s="7">
        <v>1.214</v>
      </c>
      <c r="Y223" s="7">
        <v>2.71</v>
      </c>
      <c r="Z223" s="7">
        <v>2.59192781561027</v>
      </c>
      <c r="AA223" s="7">
        <v>1.64894267694672</v>
      </c>
      <c r="AB223" s="7">
        <v>0.395</v>
      </c>
      <c r="AC223" s="5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</row>
    <row r="224" spans="1:253" ht="12.75">
      <c r="A224" s="9" t="str">
        <f>"1700014N07"</f>
        <v>1700014N07</v>
      </c>
      <c r="B224" s="6" t="s">
        <v>1071</v>
      </c>
      <c r="C224" s="7" t="s">
        <v>1072</v>
      </c>
      <c r="D224" s="7" t="s">
        <v>1073</v>
      </c>
      <c r="E224" s="7" t="s">
        <v>1074</v>
      </c>
      <c r="F224" s="7">
        <v>2.4579700902957</v>
      </c>
      <c r="G224" s="7">
        <v>2.3291922190877</v>
      </c>
      <c r="H224" s="7">
        <v>1.317</v>
      </c>
      <c r="I224" s="7">
        <v>1.65527922745324</v>
      </c>
      <c r="J224" s="7">
        <v>5.23727015044734</v>
      </c>
      <c r="K224" s="7">
        <v>1.52022628192825</v>
      </c>
      <c r="L224" s="7">
        <v>1.24</v>
      </c>
      <c r="M224" s="7">
        <v>0.893697549278705</v>
      </c>
      <c r="N224" s="7">
        <v>2.05610597141634</v>
      </c>
      <c r="O224" s="7">
        <v>2.8362531213348</v>
      </c>
      <c r="P224" s="7">
        <v>2.64533213017689</v>
      </c>
      <c r="Q224" s="7">
        <v>1.513</v>
      </c>
      <c r="R224" s="7">
        <v>1.97173974577646</v>
      </c>
      <c r="S224" s="7">
        <v>1.6320000000000001</v>
      </c>
      <c r="T224" s="7">
        <v>1.52237604464029</v>
      </c>
      <c r="U224" s="7">
        <v>2.491</v>
      </c>
      <c r="V224" s="7">
        <v>1.78</v>
      </c>
      <c r="W224" s="7">
        <v>2.00112949698024</v>
      </c>
      <c r="X224" s="7">
        <v>1.372</v>
      </c>
      <c r="Y224" s="7">
        <v>2.041</v>
      </c>
      <c r="Z224" s="7">
        <v>2.9459000471451002</v>
      </c>
      <c r="AA224" s="7">
        <v>1.64085047052909</v>
      </c>
      <c r="AB224" s="7">
        <v>1.65</v>
      </c>
      <c r="AC224" s="5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</row>
    <row r="225" spans="1:253" ht="12.75">
      <c r="A225" s="9" t="str">
        <f>"1700029P02"</f>
        <v>1700029P02</v>
      </c>
      <c r="B225" s="6" t="s">
        <v>1075</v>
      </c>
      <c r="C225" s="7" t="s">
        <v>1076</v>
      </c>
      <c r="D225" s="7" t="s">
        <v>1077</v>
      </c>
      <c r="E225" s="7" t="s">
        <v>1078</v>
      </c>
      <c r="F225" s="7">
        <v>2.04323153743451</v>
      </c>
      <c r="G225" s="7">
        <v>2.33518445314272</v>
      </c>
      <c r="H225" s="7">
        <v>1.239</v>
      </c>
      <c r="I225" s="7">
        <v>1.54545383903781</v>
      </c>
      <c r="J225" s="7">
        <v>2.23017266391244</v>
      </c>
      <c r="K225" s="7">
        <v>1.51349235609585</v>
      </c>
      <c r="L225" s="7">
        <v>0.5710000000000001</v>
      </c>
      <c r="M225" s="7">
        <v>0.5103387899805321</v>
      </c>
      <c r="N225" s="7">
        <v>2.8723896824878</v>
      </c>
      <c r="O225" s="7">
        <v>5.55166663739008</v>
      </c>
      <c r="P225" s="7">
        <v>2.55463756382413</v>
      </c>
      <c r="Q225" s="7">
        <v>1.521</v>
      </c>
      <c r="R225" s="7">
        <v>2.27945064549612</v>
      </c>
      <c r="S225" s="7">
        <v>1.34</v>
      </c>
      <c r="T225" s="7">
        <v>2.10281410685511</v>
      </c>
      <c r="U225" s="7">
        <v>1.755</v>
      </c>
      <c r="V225" s="7">
        <v>2.453</v>
      </c>
      <c r="W225" s="7">
        <v>2.47113663655875</v>
      </c>
      <c r="X225" s="7">
        <v>2.521</v>
      </c>
      <c r="Y225" s="7">
        <v>2</v>
      </c>
      <c r="Z225" s="7">
        <v>2.92655730225249</v>
      </c>
      <c r="AA225" s="7">
        <v>0.947410628279694</v>
      </c>
      <c r="AB225" s="7">
        <v>0.316</v>
      </c>
      <c r="AC225" s="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</row>
    <row r="226" spans="1:253" ht="12.75">
      <c r="A226" s="9" t="str">
        <f>"2810003O05"</f>
        <v>2810003O05</v>
      </c>
      <c r="B226" s="6" t="s">
        <v>1079</v>
      </c>
      <c r="C226" s="7" t="s">
        <v>1080</v>
      </c>
      <c r="D226" s="7" t="s">
        <v>1081</v>
      </c>
      <c r="E226" s="7" t="s">
        <v>1082</v>
      </c>
      <c r="F226" s="7">
        <v>1.27529937013875</v>
      </c>
      <c r="G226" s="7">
        <v>2.02608609848901</v>
      </c>
      <c r="H226" s="7">
        <v>0.88</v>
      </c>
      <c r="I226" s="7">
        <v>1.13887423329435</v>
      </c>
      <c r="J226" s="7">
        <v>2.22120814672833</v>
      </c>
      <c r="K226" s="7">
        <v>0.729241372254483</v>
      </c>
      <c r="L226" s="7">
        <v>0.757</v>
      </c>
      <c r="M226" s="7">
        <v>0.9432802279261021</v>
      </c>
      <c r="N226" s="7">
        <v>5.91726714870798</v>
      </c>
      <c r="O226" s="7">
        <v>8.7878485017593</v>
      </c>
      <c r="P226" s="7">
        <v>5.39507371112935</v>
      </c>
      <c r="Q226" s="7">
        <v>1.444</v>
      </c>
      <c r="R226" s="7">
        <v>1.68120688172077</v>
      </c>
      <c r="S226" s="7">
        <v>1.697</v>
      </c>
      <c r="T226" s="7">
        <v>3.65627484018021</v>
      </c>
      <c r="U226" s="7">
        <v>1.814</v>
      </c>
      <c r="V226" s="7">
        <v>3.812</v>
      </c>
      <c r="W226" s="7">
        <v>2.85391722590918</v>
      </c>
      <c r="X226" s="7">
        <v>2.803</v>
      </c>
      <c r="Y226" s="7">
        <v>2.65</v>
      </c>
      <c r="Z226" s="7">
        <v>2.52100441767068</v>
      </c>
      <c r="AA226" s="7">
        <v>1.62093119319338</v>
      </c>
      <c r="AB226" s="7">
        <v>0.443</v>
      </c>
      <c r="AC226" s="5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</row>
    <row r="227" spans="1:253" ht="12.75">
      <c r="A227" s="9" t="str">
        <f>"2810434B10"</f>
        <v>2810434B10</v>
      </c>
      <c r="B227" s="6" t="s">
        <v>1083</v>
      </c>
      <c r="C227" s="7" t="s">
        <v>1084</v>
      </c>
      <c r="D227" s="7" t="s">
        <v>1085</v>
      </c>
      <c r="E227" s="7" t="s">
        <v>1086</v>
      </c>
      <c r="F227" s="7">
        <v>0.9979150095210431</v>
      </c>
      <c r="G227" s="7">
        <v>1.39091538590142</v>
      </c>
      <c r="H227" s="7">
        <v>0.988</v>
      </c>
      <c r="I227" s="7">
        <v>0.817296469269689</v>
      </c>
      <c r="J227" s="7">
        <v>3.00659945780245</v>
      </c>
      <c r="K227" s="7">
        <v>1.24204257919507</v>
      </c>
      <c r="L227" s="7">
        <v>2.221</v>
      </c>
      <c r="M227" s="7">
        <v>0.370056089417163</v>
      </c>
      <c r="N227" s="7">
        <v>0.845854706794783</v>
      </c>
      <c r="O227" s="7">
        <v>1.58010321483972</v>
      </c>
      <c r="P227" s="7">
        <v>1.01708266813271</v>
      </c>
      <c r="Q227" s="7">
        <v>1.584</v>
      </c>
      <c r="R227" s="7">
        <v>1.3824584353909999</v>
      </c>
      <c r="S227" s="7">
        <v>1.075</v>
      </c>
      <c r="T227" s="7">
        <v>0.83808794819182</v>
      </c>
      <c r="U227" s="7">
        <v>0.981</v>
      </c>
      <c r="V227" s="7">
        <v>0.988</v>
      </c>
      <c r="W227" s="7">
        <v>1.31009197284318</v>
      </c>
      <c r="X227" s="7">
        <v>1.169</v>
      </c>
      <c r="Y227" s="7">
        <v>1.548</v>
      </c>
      <c r="Z227" s="7">
        <v>1.34818931901519</v>
      </c>
      <c r="AA227" s="7">
        <v>1.85747261155493</v>
      </c>
      <c r="AB227" s="7">
        <v>0.7030000000000001</v>
      </c>
      <c r="AC227" s="5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</row>
    <row r="228" spans="1:253" ht="12.75">
      <c r="A228" s="9" t="str">
        <f>"2810454O04"</f>
        <v>2810454O04</v>
      </c>
      <c r="B228" s="6" t="s">
        <v>1087</v>
      </c>
      <c r="C228" s="7" t="s">
        <v>973</v>
      </c>
      <c r="D228" s="7" t="s">
        <v>974</v>
      </c>
      <c r="E228" s="7" t="s">
        <v>975</v>
      </c>
      <c r="F228" s="7">
        <v>3.88643476195403</v>
      </c>
      <c r="G228" s="7">
        <v>4.07056346835291</v>
      </c>
      <c r="H228" s="7">
        <v>0.9540000000000001</v>
      </c>
      <c r="I228" s="7">
        <v>2.23750423179263</v>
      </c>
      <c r="J228" s="7">
        <v>3.88910637170438</v>
      </c>
      <c r="K228" s="7">
        <v>2.22095486067601</v>
      </c>
      <c r="L228" s="7">
        <v>1.484</v>
      </c>
      <c r="M228" s="7">
        <v>1.55157504157588</v>
      </c>
      <c r="N228" s="7">
        <v>3.29844688891474</v>
      </c>
      <c r="O228" s="7">
        <v>7.21888405457336</v>
      </c>
      <c r="P228" s="7">
        <v>2.31257050903172</v>
      </c>
      <c r="Q228" s="7">
        <v>2.526</v>
      </c>
      <c r="R228" s="7">
        <v>3.84190501980081</v>
      </c>
      <c r="S228" s="7">
        <v>1.498</v>
      </c>
      <c r="T228" s="7">
        <v>3.49079074180196</v>
      </c>
      <c r="U228" s="7">
        <v>1.742</v>
      </c>
      <c r="V228" s="7">
        <v>2.48</v>
      </c>
      <c r="W228" s="7">
        <v>2.38983810430733</v>
      </c>
      <c r="X228" s="7">
        <v>3.418</v>
      </c>
      <c r="Y228" s="7">
        <v>4.081</v>
      </c>
      <c r="Z228" s="7">
        <v>4.91112292823468</v>
      </c>
      <c r="AA228" s="7">
        <v>0.901969776857606</v>
      </c>
      <c r="AB228" s="7">
        <v>0.426</v>
      </c>
      <c r="AC228" s="5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</row>
    <row r="229" spans="1:253" ht="12.75">
      <c r="A229" s="9" t="str">
        <f>"2210022N24"</f>
        <v>2210022N24</v>
      </c>
      <c r="B229" s="6" t="s">
        <v>976</v>
      </c>
      <c r="C229" s="7" t="s">
        <v>977</v>
      </c>
      <c r="D229" s="7" t="s">
        <v>978</v>
      </c>
      <c r="E229" s="7" t="s">
        <v>979</v>
      </c>
      <c r="F229" s="7">
        <v>2.22829655362128</v>
      </c>
      <c r="G229" s="7">
        <v>1.75928452015815</v>
      </c>
      <c r="H229" s="7">
        <v>1.407</v>
      </c>
      <c r="I229" s="7">
        <v>1.73877661179649</v>
      </c>
      <c r="J229" s="7">
        <v>2.98867042343424</v>
      </c>
      <c r="K229" s="7">
        <v>1.48743996783184</v>
      </c>
      <c r="L229" s="7">
        <v>0.841</v>
      </c>
      <c r="M229" s="7">
        <v>0.8743482112699641</v>
      </c>
      <c r="N229" s="7">
        <v>2.56880242255149</v>
      </c>
      <c r="O229" s="7">
        <v>5.11785030226952</v>
      </c>
      <c r="P229" s="7">
        <v>2.76225725796767</v>
      </c>
      <c r="Q229" s="7">
        <v>1.812</v>
      </c>
      <c r="R229" s="7">
        <v>2.70740779486352</v>
      </c>
      <c r="S229" s="7">
        <v>1.304</v>
      </c>
      <c r="T229" s="7">
        <v>2.96554250388526</v>
      </c>
      <c r="U229" s="7">
        <v>2.448</v>
      </c>
      <c r="V229" s="7">
        <v>3.475</v>
      </c>
      <c r="W229" s="7">
        <v>3.39929487976245</v>
      </c>
      <c r="X229" s="7">
        <v>2.419</v>
      </c>
      <c r="Y229" s="7">
        <v>3.459</v>
      </c>
      <c r="Z229" s="7">
        <v>3.45525899598394</v>
      </c>
      <c r="AA229" s="7">
        <v>1.61408394160923</v>
      </c>
      <c r="AB229" s="7">
        <v>0.379</v>
      </c>
      <c r="AC229" s="5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</row>
    <row r="230" spans="1:253" ht="12.75">
      <c r="A230" s="9" t="str">
        <f>"2810011D23"</f>
        <v>2810011D23</v>
      </c>
      <c r="B230" s="6" t="s">
        <v>980</v>
      </c>
      <c r="C230" s="7" t="s">
        <v>981</v>
      </c>
      <c r="D230" s="7" t="s">
        <v>982</v>
      </c>
      <c r="E230" s="7" t="s">
        <v>1326</v>
      </c>
      <c r="F230" s="7">
        <v>1.56691846176958</v>
      </c>
      <c r="G230" s="7">
        <v>1.82706841912766</v>
      </c>
      <c r="H230" s="7">
        <v>0.811</v>
      </c>
      <c r="I230" s="7">
        <v>0.743578057867545</v>
      </c>
      <c r="J230" s="7">
        <v>5.14613089240893</v>
      </c>
      <c r="K230" s="7">
        <v>1.35536957063117</v>
      </c>
      <c r="L230" s="7">
        <v>1.329</v>
      </c>
      <c r="M230" s="7">
        <v>1.53585370444378</v>
      </c>
      <c r="N230" s="7">
        <v>0.82013942744555</v>
      </c>
      <c r="O230" s="7">
        <v>1.82144059599929</v>
      </c>
      <c r="P230" s="7">
        <v>1.44658359921397</v>
      </c>
      <c r="Q230" s="7">
        <v>1.026</v>
      </c>
      <c r="R230" s="7">
        <v>1.15989084287532</v>
      </c>
      <c r="S230" s="7">
        <v>1.277</v>
      </c>
      <c r="T230" s="7">
        <v>0.9794482805546421</v>
      </c>
      <c r="U230" s="7">
        <v>1.547</v>
      </c>
      <c r="V230" s="7">
        <v>0.917</v>
      </c>
      <c r="W230" s="7">
        <v>1.15426978602796</v>
      </c>
      <c r="X230" s="7">
        <v>1.277</v>
      </c>
      <c r="Y230" s="7">
        <v>2.085</v>
      </c>
      <c r="Z230" s="7">
        <v>1.84465310459228</v>
      </c>
      <c r="AA230" s="7">
        <v>1.78153036671254</v>
      </c>
      <c r="AB230" s="7">
        <v>0.635</v>
      </c>
      <c r="AC230" s="5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</row>
    <row r="231" spans="1:253" ht="12.75">
      <c r="A231" s="9" t="str">
        <f>"4632401F23"</f>
        <v>4632401F23</v>
      </c>
      <c r="B231" s="6" t="s">
        <v>1327</v>
      </c>
      <c r="C231" s="7" t="s">
        <v>1328</v>
      </c>
      <c r="D231" s="7" t="s">
        <v>1329</v>
      </c>
      <c r="E231" s="7" t="s">
        <v>1330</v>
      </c>
      <c r="F231" s="7">
        <v>2.20375214745777</v>
      </c>
      <c r="G231" s="7">
        <v>1.83219555481466</v>
      </c>
      <c r="H231" s="7">
        <v>1.098</v>
      </c>
      <c r="I231" s="7">
        <v>1.25960693768255</v>
      </c>
      <c r="J231" s="7">
        <v>2.38007931237998</v>
      </c>
      <c r="K231" s="7">
        <v>0.9318663887113221</v>
      </c>
      <c r="L231" s="7">
        <v>0.405</v>
      </c>
      <c r="M231" s="7">
        <v>0.737693511583234</v>
      </c>
      <c r="N231" s="7">
        <v>3.09753130009041</v>
      </c>
      <c r="O231" s="7">
        <v>5.0944033122632</v>
      </c>
      <c r="P231" s="7">
        <v>3.21873000366061</v>
      </c>
      <c r="Q231" s="7">
        <v>1.909</v>
      </c>
      <c r="R231" s="7">
        <v>2.59836461195315</v>
      </c>
      <c r="S231" s="7">
        <v>2.306</v>
      </c>
      <c r="T231" s="7">
        <v>4.240037824059</v>
      </c>
      <c r="U231" s="7">
        <v>2.546</v>
      </c>
      <c r="V231" s="7">
        <v>2.707</v>
      </c>
      <c r="W231" s="7">
        <v>2.25518741026592</v>
      </c>
      <c r="X231" s="7">
        <v>2.452</v>
      </c>
      <c r="Y231" s="7">
        <v>2.38</v>
      </c>
      <c r="Z231" s="7">
        <v>2.67768065130086</v>
      </c>
      <c r="AA231" s="7">
        <v>0.600068229738256</v>
      </c>
      <c r="AB231" s="7">
        <v>0.435</v>
      </c>
      <c r="AC231" s="5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</row>
    <row r="232" spans="1:253" ht="12.75">
      <c r="A232" s="9" t="str">
        <f>"4632404G05"</f>
        <v>4632404G05</v>
      </c>
      <c r="B232" s="6" t="s">
        <v>1331</v>
      </c>
      <c r="C232" s="7" t="s">
        <v>1332</v>
      </c>
      <c r="D232" s="7" t="s">
        <v>1333</v>
      </c>
      <c r="E232" s="7" t="s">
        <v>1334</v>
      </c>
      <c r="F232" s="7">
        <v>1.83926266686697</v>
      </c>
      <c r="G232" s="7">
        <v>1.44340477618361</v>
      </c>
      <c r="H232" s="7">
        <v>0.777</v>
      </c>
      <c r="I232" s="7">
        <v>0.88424482248184</v>
      </c>
      <c r="J232" s="7">
        <v>2.7486205743932</v>
      </c>
      <c r="K232" s="7">
        <v>1.13692615757007</v>
      </c>
      <c r="L232" s="7">
        <v>1.65</v>
      </c>
      <c r="M232" s="7">
        <v>1.47659635679201</v>
      </c>
      <c r="N232" s="7">
        <v>2.94330380790515</v>
      </c>
      <c r="O232" s="7">
        <v>7.33500818235622</v>
      </c>
      <c r="P232" s="7">
        <v>1.91014417379702</v>
      </c>
      <c r="Q232" s="7">
        <v>1.226</v>
      </c>
      <c r="R232" s="7">
        <v>1.52660456074511</v>
      </c>
      <c r="S232" s="7">
        <v>1.558</v>
      </c>
      <c r="T232" s="7">
        <v>1.71394376610206</v>
      </c>
      <c r="U232" s="7">
        <v>2.204</v>
      </c>
      <c r="V232" s="7">
        <v>1.269</v>
      </c>
      <c r="W232" s="7">
        <v>1.27791130382699</v>
      </c>
      <c r="X232" s="7">
        <v>1.528</v>
      </c>
      <c r="Y232" s="7">
        <v>1.447</v>
      </c>
      <c r="Z232" s="7">
        <v>2.15413702287411</v>
      </c>
      <c r="AA232" s="7">
        <v>0.911929415525461</v>
      </c>
      <c r="AB232" s="7">
        <v>0.593</v>
      </c>
      <c r="AC232" s="5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</row>
    <row r="233" spans="1:253" ht="12.75">
      <c r="A233" s="9" t="str">
        <f>"4833426L05"</f>
        <v>4833426L05</v>
      </c>
      <c r="B233" s="6" t="s">
        <v>1335</v>
      </c>
      <c r="C233" s="7" t="s">
        <v>1336</v>
      </c>
      <c r="D233" s="7" t="s">
        <v>1337</v>
      </c>
      <c r="E233" s="7" t="s">
        <v>1338</v>
      </c>
      <c r="F233" s="7">
        <v>1.23920397118019</v>
      </c>
      <c r="G233" s="7">
        <v>1.21912588323507</v>
      </c>
      <c r="H233" s="7">
        <v>0.621</v>
      </c>
      <c r="I233" s="7">
        <v>0.8090219537041421</v>
      </c>
      <c r="J233" s="7">
        <v>1.63552635736678</v>
      </c>
      <c r="K233" s="7">
        <v>1.55982138104204</v>
      </c>
      <c r="L233" s="7">
        <v>0.9510000000000001</v>
      </c>
      <c r="M233" s="7">
        <v>1.15612294602225</v>
      </c>
      <c r="N233" s="7">
        <v>2.6892469812325</v>
      </c>
      <c r="O233" s="7">
        <v>4.65637091861829</v>
      </c>
      <c r="P233" s="7">
        <v>2.6339375652449</v>
      </c>
      <c r="Q233" s="7">
        <v>1.279</v>
      </c>
      <c r="R233" s="7">
        <v>1.29432764372372</v>
      </c>
      <c r="S233" s="7">
        <v>1.384</v>
      </c>
      <c r="T233" s="7">
        <v>2.10237344899594</v>
      </c>
      <c r="U233" s="7">
        <v>1.957</v>
      </c>
      <c r="V233" s="7">
        <v>1.362</v>
      </c>
      <c r="W233" s="7">
        <v>1.47438275676792</v>
      </c>
      <c r="X233" s="7">
        <v>1.221</v>
      </c>
      <c r="Y233" s="7">
        <v>1.8820000000000001</v>
      </c>
      <c r="Z233" s="7">
        <v>1.78598011175135</v>
      </c>
      <c r="AA233" s="7">
        <v>1.82012396655048</v>
      </c>
      <c r="AB233" s="7">
        <v>0.8260000000000001</v>
      </c>
      <c r="AC233" s="5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</row>
    <row r="234" spans="1:253" ht="12.75">
      <c r="A234" s="9" t="str">
        <f>"4921505G21"</f>
        <v>4921505G21</v>
      </c>
      <c r="B234" s="6" t="s">
        <v>1339</v>
      </c>
      <c r="C234" s="7" t="s">
        <v>1340</v>
      </c>
      <c r="D234" s="7" t="s">
        <v>1341</v>
      </c>
      <c r="E234" s="7" t="s">
        <v>1342</v>
      </c>
      <c r="F234" s="7">
        <v>0.623782426761592</v>
      </c>
      <c r="G234" s="7">
        <v>1.3999091480314</v>
      </c>
      <c r="H234" s="7">
        <v>1.15</v>
      </c>
      <c r="I234" s="7">
        <v>0.847761731124656</v>
      </c>
      <c r="J234" s="7">
        <v>1.843702367531</v>
      </c>
      <c r="K234" s="7">
        <v>1.20321138908408</v>
      </c>
      <c r="L234" s="7">
        <v>1.162</v>
      </c>
      <c r="M234" s="7">
        <v>1.34840699248411</v>
      </c>
      <c r="N234" s="7">
        <v>0.438195706730068</v>
      </c>
      <c r="O234" s="7">
        <v>1.78323437508445</v>
      </c>
      <c r="P234" s="7">
        <v>0.577626596458751</v>
      </c>
      <c r="Q234" s="7">
        <v>1.58</v>
      </c>
      <c r="R234" s="7">
        <v>1.23084359887864</v>
      </c>
      <c r="S234" s="7">
        <v>1.176</v>
      </c>
      <c r="T234" s="7">
        <v>0.921662823284292</v>
      </c>
      <c r="U234" s="7">
        <v>0.936</v>
      </c>
      <c r="V234" s="7">
        <v>0.875</v>
      </c>
      <c r="W234" s="7">
        <v>1.12971085441034</v>
      </c>
      <c r="X234" s="7">
        <v>1.013</v>
      </c>
      <c r="Y234" s="7">
        <v>1.8860000000000001</v>
      </c>
      <c r="Z234" s="7">
        <v>1.48874659856819</v>
      </c>
      <c r="AA234" s="7">
        <v>1.92656760481318</v>
      </c>
      <c r="AB234" s="7">
        <v>0.6960000000000001</v>
      </c>
      <c r="AC234" s="5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</row>
    <row r="235" spans="1:253" ht="12.75">
      <c r="A235" s="9" t="str">
        <f>"4921506N09"</f>
        <v>4921506N09</v>
      </c>
      <c r="B235" s="6" t="s">
        <v>1343</v>
      </c>
      <c r="C235" s="7" t="s">
        <v>1344</v>
      </c>
      <c r="D235" s="7" t="s">
        <v>1345</v>
      </c>
      <c r="E235" s="7" t="s">
        <v>1346</v>
      </c>
      <c r="F235" s="7">
        <v>0.874251511726702</v>
      </c>
      <c r="G235" s="7">
        <v>1.3056531769389</v>
      </c>
      <c r="H235" s="7">
        <v>1.373</v>
      </c>
      <c r="I235" s="7">
        <v>1.01061924202837</v>
      </c>
      <c r="J235" s="7">
        <v>2.52898990338261</v>
      </c>
      <c r="K235" s="7">
        <v>1.91013016605942</v>
      </c>
      <c r="L235" s="7">
        <v>1.022</v>
      </c>
      <c r="M235" s="7">
        <v>1.06421359048073</v>
      </c>
      <c r="N235" s="7">
        <v>1.76710912268125</v>
      </c>
      <c r="O235" s="7">
        <v>2.87737594788587</v>
      </c>
      <c r="P235" s="7">
        <v>2.08916375469175</v>
      </c>
      <c r="Q235" s="7">
        <v>1.674</v>
      </c>
      <c r="R235" s="7">
        <v>1.49000787606971</v>
      </c>
      <c r="S235" s="7">
        <v>1.261</v>
      </c>
      <c r="T235" s="7">
        <v>0.8301460317447</v>
      </c>
      <c r="U235" s="7">
        <v>1.103</v>
      </c>
      <c r="V235" s="7">
        <v>1.479</v>
      </c>
      <c r="W235" s="7">
        <v>1.46252672081459</v>
      </c>
      <c r="X235" s="7">
        <v>0.763</v>
      </c>
      <c r="Y235" s="7">
        <v>1.673</v>
      </c>
      <c r="Z235" s="7">
        <v>1.93362973109831</v>
      </c>
      <c r="AA235" s="7">
        <v>1.11236714371604</v>
      </c>
      <c r="AB235" s="7">
        <v>0.453</v>
      </c>
      <c r="AC235" s="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</row>
    <row r="236" spans="1:253" ht="12.75">
      <c r="A236" s="9" t="str">
        <f>"4930444A02"</f>
        <v>4930444A02</v>
      </c>
      <c r="B236" s="6" t="s">
        <v>1347</v>
      </c>
      <c r="C236" s="7" t="s">
        <v>1348</v>
      </c>
      <c r="D236" s="7" t="s">
        <v>1349</v>
      </c>
      <c r="E236" s="7" t="s">
        <v>1350</v>
      </c>
      <c r="F236" s="7">
        <v>0.826379792108976</v>
      </c>
      <c r="G236" s="7">
        <v>1.08230572508069</v>
      </c>
      <c r="H236" s="7">
        <v>0.722</v>
      </c>
      <c r="I236" s="7">
        <v>0.68490422022094</v>
      </c>
      <c r="J236" s="7">
        <v>1.58671954158665</v>
      </c>
      <c r="K236" s="7">
        <v>0.8450779094501111</v>
      </c>
      <c r="L236" s="7">
        <v>0.525</v>
      </c>
      <c r="M236" s="7">
        <v>0.44019743969884806</v>
      </c>
      <c r="N236" s="7">
        <v>12.5975897893631</v>
      </c>
      <c r="O236" s="7">
        <v>11.5730465977451</v>
      </c>
      <c r="P236" s="7">
        <v>10.7089016421406</v>
      </c>
      <c r="Q236" s="7">
        <v>1.197</v>
      </c>
      <c r="R236" s="7">
        <v>1.36976162642198</v>
      </c>
      <c r="S236" s="7">
        <v>1.356</v>
      </c>
      <c r="T236" s="7">
        <v>1.68414109176112</v>
      </c>
      <c r="U236" s="7">
        <v>1.413</v>
      </c>
      <c r="V236" s="7">
        <v>10.457</v>
      </c>
      <c r="W236" s="7">
        <v>3.59830691183624</v>
      </c>
      <c r="X236" s="7">
        <v>8.571</v>
      </c>
      <c r="Y236" s="7">
        <v>1.6340000000000001</v>
      </c>
      <c r="Z236" s="7">
        <v>1.39590142308364</v>
      </c>
      <c r="AA236" s="7">
        <v>0.8073532095129851</v>
      </c>
      <c r="AB236" s="7">
        <v>0.09</v>
      </c>
      <c r="AC236" s="5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</row>
    <row r="237" spans="1:253" ht="12.75">
      <c r="A237" s="9" t="str">
        <f>"4930588P12"</f>
        <v>4930588P12</v>
      </c>
      <c r="B237" s="6" t="s">
        <v>1351</v>
      </c>
      <c r="C237" s="7" t="s">
        <v>1352</v>
      </c>
      <c r="D237" s="7" t="s">
        <v>1353</v>
      </c>
      <c r="E237" s="7" t="s">
        <v>1354</v>
      </c>
      <c r="F237" s="7">
        <v>2.10605369838292</v>
      </c>
      <c r="G237" s="7">
        <v>2.16180559025216</v>
      </c>
      <c r="H237" s="7">
        <v>1.145</v>
      </c>
      <c r="I237" s="7">
        <v>1.5228869784045</v>
      </c>
      <c r="J237" s="7">
        <v>2.30935923237203</v>
      </c>
      <c r="K237" s="7">
        <v>1.2409069343963</v>
      </c>
      <c r="L237" s="7">
        <v>1.31</v>
      </c>
      <c r="M237" s="7">
        <v>1.24319496706158</v>
      </c>
      <c r="N237" s="7">
        <v>3.78633262180576</v>
      </c>
      <c r="O237" s="7">
        <v>8.32663323302723</v>
      </c>
      <c r="P237" s="7">
        <v>3.71793037184129</v>
      </c>
      <c r="Q237" s="7">
        <v>1.318</v>
      </c>
      <c r="R237" s="7">
        <v>1.67672565502582</v>
      </c>
      <c r="S237" s="7">
        <v>2.366</v>
      </c>
      <c r="T237" s="7">
        <v>3.58310189861024</v>
      </c>
      <c r="U237" s="7">
        <v>2.311</v>
      </c>
      <c r="V237" s="7">
        <v>2.479</v>
      </c>
      <c r="W237" s="7">
        <v>3.11813745572629</v>
      </c>
      <c r="X237" s="7">
        <v>1.821</v>
      </c>
      <c r="Y237" s="7">
        <v>2.623</v>
      </c>
      <c r="Z237" s="7">
        <v>3.18059201850882</v>
      </c>
      <c r="AA237" s="7">
        <v>1.73857942495742</v>
      </c>
      <c r="AB237" s="7">
        <v>0.511</v>
      </c>
      <c r="AC237" s="5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</row>
    <row r="238" spans="1:253" ht="12.75">
      <c r="A238" s="9" t="str">
        <f>"4930594I21"</f>
        <v>4930594I21</v>
      </c>
      <c r="B238" s="6" t="s">
        <v>1355</v>
      </c>
      <c r="C238" s="7" t="s">
        <v>1356</v>
      </c>
      <c r="D238" s="7" t="s">
        <v>1357</v>
      </c>
      <c r="E238" s="7" t="s">
        <v>1358</v>
      </c>
      <c r="F238" s="7">
        <v>1.96728821499848</v>
      </c>
      <c r="G238" s="7">
        <v>2.46717715157921</v>
      </c>
      <c r="H238" s="7">
        <v>1.535</v>
      </c>
      <c r="I238" s="7">
        <v>1.42584947768127</v>
      </c>
      <c r="J238" s="7">
        <v>4.925006135201</v>
      </c>
      <c r="K238" s="7">
        <v>2.33383092680157</v>
      </c>
      <c r="L238" s="7">
        <v>1.074</v>
      </c>
      <c r="M238" s="7">
        <v>1.27463764132578</v>
      </c>
      <c r="N238" s="7">
        <v>2.37392373951801</v>
      </c>
      <c r="O238" s="7">
        <v>2.88793132725641</v>
      </c>
      <c r="P238" s="7">
        <v>2.81120846123719</v>
      </c>
      <c r="Q238" s="7">
        <v>1.411</v>
      </c>
      <c r="R238" s="7">
        <v>1.91273692762634</v>
      </c>
      <c r="S238" s="7">
        <v>1.908</v>
      </c>
      <c r="T238" s="7">
        <v>1.58534613963302</v>
      </c>
      <c r="U238" s="7">
        <v>2.086</v>
      </c>
      <c r="V238" s="7">
        <v>1.421</v>
      </c>
      <c r="W238" s="7">
        <v>1.82837011594597</v>
      </c>
      <c r="X238" s="7">
        <v>1.736</v>
      </c>
      <c r="Y238" s="7">
        <v>1.41</v>
      </c>
      <c r="Z238" s="7">
        <v>2.55904514929282</v>
      </c>
      <c r="AA238" s="7">
        <v>1.39061454899924</v>
      </c>
      <c r="AB238" s="7">
        <v>0.545</v>
      </c>
      <c r="AC238" s="5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</row>
    <row r="239" spans="1:253" ht="12.75">
      <c r="A239" s="9" t="str">
        <f>"5730422C08"</f>
        <v>5730422C08</v>
      </c>
      <c r="B239" s="6" t="s">
        <v>1359</v>
      </c>
      <c r="C239" s="7" t="s">
        <v>1360</v>
      </c>
      <c r="D239" s="7" t="s">
        <v>1361</v>
      </c>
      <c r="E239" s="7" t="s">
        <v>1362</v>
      </c>
      <c r="F239" s="7">
        <v>2.33720237439088</v>
      </c>
      <c r="G239" s="7">
        <v>3.30316171061002</v>
      </c>
      <c r="H239" s="7">
        <v>1.243</v>
      </c>
      <c r="I239" s="7">
        <v>1.71357695075596</v>
      </c>
      <c r="J239" s="7">
        <v>3.30691078346998</v>
      </c>
      <c r="K239" s="7">
        <v>2.49758847196468</v>
      </c>
      <c r="L239" s="7">
        <v>0.98</v>
      </c>
      <c r="M239" s="7">
        <v>1.41733900914025</v>
      </c>
      <c r="N239" s="7">
        <v>10.8361612796936</v>
      </c>
      <c r="O239" s="7">
        <v>12.0650043664906</v>
      </c>
      <c r="P239" s="7">
        <v>9.40934171483752</v>
      </c>
      <c r="Q239" s="7">
        <v>1.67</v>
      </c>
      <c r="R239" s="7">
        <v>3.34374198554592</v>
      </c>
      <c r="S239" s="7">
        <v>1.627</v>
      </c>
      <c r="T239" s="7">
        <v>5.07800951887991</v>
      </c>
      <c r="U239" s="7">
        <v>2.986</v>
      </c>
      <c r="V239" s="7">
        <v>2.933</v>
      </c>
      <c r="W239" s="7">
        <v>3.22060748075152</v>
      </c>
      <c r="X239" s="7">
        <v>4.234</v>
      </c>
      <c r="Y239" s="7">
        <v>5.722</v>
      </c>
      <c r="Z239" s="7">
        <v>5.81765290553519</v>
      </c>
      <c r="AA239" s="7">
        <v>1.08311070512922</v>
      </c>
      <c r="AB239" s="7">
        <v>0.304</v>
      </c>
      <c r="AC239" s="5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</row>
    <row r="240" spans="1:253" ht="12.75">
      <c r="A240" s="9" t="str">
        <f>"6330415L08"</f>
        <v>6330415L08</v>
      </c>
      <c r="B240" s="6" t="s">
        <v>1363</v>
      </c>
      <c r="C240" s="7" t="s">
        <v>1364</v>
      </c>
      <c r="D240" s="7" t="s">
        <v>1365</v>
      </c>
      <c r="E240" s="7" t="s">
        <v>1366</v>
      </c>
      <c r="F240" s="7">
        <v>2.2778152489897</v>
      </c>
      <c r="G240" s="7">
        <v>3.72526411613075</v>
      </c>
      <c r="H240" s="7">
        <v>1.019</v>
      </c>
      <c r="I240" s="7">
        <v>1.59886207586997</v>
      </c>
      <c r="J240" s="7">
        <v>1.64698101821314</v>
      </c>
      <c r="K240" s="7">
        <v>1.42530425720572</v>
      </c>
      <c r="L240" s="7">
        <v>0.28600000000000003</v>
      </c>
      <c r="M240" s="7">
        <v>0.37489342391934805</v>
      </c>
      <c r="N240" s="7">
        <v>1.41843102327372</v>
      </c>
      <c r="O240" s="7">
        <v>1.38064760670641</v>
      </c>
      <c r="P240" s="7">
        <v>1.09130570525166</v>
      </c>
      <c r="Q240" s="7">
        <v>1.26</v>
      </c>
      <c r="R240" s="7">
        <v>1.75440025107156</v>
      </c>
      <c r="S240" s="7">
        <v>0.982</v>
      </c>
      <c r="T240" s="7">
        <v>1.0747378181865</v>
      </c>
      <c r="U240" s="7">
        <v>1.159</v>
      </c>
      <c r="V240" s="7">
        <v>0.868</v>
      </c>
      <c r="W240" s="7">
        <v>0.7909669700294291</v>
      </c>
      <c r="X240" s="7">
        <v>0.588</v>
      </c>
      <c r="Y240" s="7">
        <v>4.491</v>
      </c>
      <c r="Z240" s="7">
        <v>5.53718310459228</v>
      </c>
      <c r="AA240" s="7">
        <v>0.7737394290089751</v>
      </c>
      <c r="AB240" s="7">
        <v>0.197</v>
      </c>
      <c r="AC240" s="5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</row>
    <row r="241" spans="1:253" ht="12.75">
      <c r="A241" s="9" t="str">
        <f>"6430598J10"</f>
        <v>6430598J10</v>
      </c>
      <c r="B241" s="6" t="s">
        <v>1367</v>
      </c>
      <c r="C241" s="7" t="s">
        <v>1368</v>
      </c>
      <c r="D241" s="7" t="s">
        <v>1369</v>
      </c>
      <c r="E241" s="7" t="s">
        <v>1370</v>
      </c>
      <c r="F241" s="7">
        <v>1.00635434744544</v>
      </c>
      <c r="G241" s="7">
        <v>1.44012180709257</v>
      </c>
      <c r="H241" s="7">
        <v>0.802</v>
      </c>
      <c r="I241" s="7">
        <v>1.11555514397326</v>
      </c>
      <c r="J241" s="7">
        <v>1.18979064182376</v>
      </c>
      <c r="K241" s="7">
        <v>0.7642777192645731</v>
      </c>
      <c r="L241" s="7">
        <v>1.243</v>
      </c>
      <c r="M241" s="7">
        <v>0.42931343706893105</v>
      </c>
      <c r="N241" s="7">
        <v>1.68237841457728</v>
      </c>
      <c r="O241" s="7">
        <v>4.81571770769713</v>
      </c>
      <c r="P241" s="7">
        <v>1.63950137153549</v>
      </c>
      <c r="Q241" s="7">
        <v>1.177</v>
      </c>
      <c r="R241" s="7">
        <v>1.18304384746588</v>
      </c>
      <c r="S241" s="7">
        <v>1.286</v>
      </c>
      <c r="T241" s="7">
        <v>1.64549736906731</v>
      </c>
      <c r="U241" s="7">
        <v>1.647</v>
      </c>
      <c r="V241" s="7">
        <v>1.137</v>
      </c>
      <c r="W241" s="7">
        <v>1.66069189317742</v>
      </c>
      <c r="X241" s="7">
        <v>0.719</v>
      </c>
      <c r="Y241" s="7">
        <v>1.923</v>
      </c>
      <c r="Z241" s="7">
        <v>2.23408703509691</v>
      </c>
      <c r="AA241" s="7">
        <v>1.49768066467868</v>
      </c>
      <c r="AB241" s="7">
        <v>0.584</v>
      </c>
      <c r="AC241" s="5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</row>
    <row r="242" spans="1:253" ht="12.75">
      <c r="A242" s="9" t="str">
        <f>"9030416P08"</f>
        <v>9030416P08</v>
      </c>
      <c r="B242" s="6" t="s">
        <v>913</v>
      </c>
      <c r="C242" s="7" t="s">
        <v>914</v>
      </c>
      <c r="D242" s="7" t="s">
        <v>915</v>
      </c>
      <c r="E242" s="7" t="s">
        <v>916</v>
      </c>
      <c r="F242" s="7">
        <v>0.731192232042836</v>
      </c>
      <c r="G242" s="7">
        <v>2.31703707681821</v>
      </c>
      <c r="H242" s="7">
        <v>0.984</v>
      </c>
      <c r="I242" s="7">
        <v>0.860173504472976</v>
      </c>
      <c r="J242" s="7">
        <v>1.62307563905552</v>
      </c>
      <c r="K242" s="7">
        <v>1.45183424037612</v>
      </c>
      <c r="L242" s="7">
        <v>1.432</v>
      </c>
      <c r="M242" s="7">
        <v>1.45120035065554</v>
      </c>
      <c r="N242" s="7">
        <v>2.21641536619347</v>
      </c>
      <c r="O242" s="7">
        <v>7.45848181653578</v>
      </c>
      <c r="P242" s="7">
        <v>2.79502070187936</v>
      </c>
      <c r="Q242" s="7">
        <v>1.985</v>
      </c>
      <c r="R242" s="7">
        <v>1.34436800848395</v>
      </c>
      <c r="S242" s="7">
        <v>1.875</v>
      </c>
      <c r="T242" s="7">
        <v>2.40446597827995</v>
      </c>
      <c r="U242" s="7">
        <v>1.571</v>
      </c>
      <c r="V242" s="7">
        <v>1.931</v>
      </c>
      <c r="W242" s="7">
        <v>2.75991579799348</v>
      </c>
      <c r="X242" s="7">
        <v>1.248</v>
      </c>
      <c r="Y242" s="7">
        <v>1.73</v>
      </c>
      <c r="Z242" s="7">
        <v>1.33529415575345</v>
      </c>
      <c r="AA242" s="7">
        <v>1.66823947686569</v>
      </c>
      <c r="AB242" s="7">
        <v>0.801</v>
      </c>
      <c r="AC242" s="5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</row>
    <row r="243" spans="1:253" ht="12.75">
      <c r="A243" s="9" t="str">
        <f>"9130411F08"</f>
        <v>9130411F08</v>
      </c>
      <c r="B243" s="6" t="s">
        <v>917</v>
      </c>
      <c r="C243" s="7" t="s">
        <v>918</v>
      </c>
      <c r="D243" s="7" t="s">
        <v>919</v>
      </c>
      <c r="E243" s="7" t="s">
        <v>920</v>
      </c>
      <c r="F243" s="7">
        <v>0.6943958336235081</v>
      </c>
      <c r="G243" s="7">
        <v>2.13219669191398</v>
      </c>
      <c r="H243" s="7">
        <v>1.09</v>
      </c>
      <c r="I243" s="7">
        <v>1.18739298365596</v>
      </c>
      <c r="J243" s="7">
        <v>2.55737754113228</v>
      </c>
      <c r="K243" s="7">
        <v>1.71613233122421</v>
      </c>
      <c r="L243" s="7">
        <v>0.925</v>
      </c>
      <c r="M243" s="7">
        <v>1.11137760187704</v>
      </c>
      <c r="N243" s="7">
        <v>1.5394951615849</v>
      </c>
      <c r="O243" s="7">
        <v>3.7056598136928</v>
      </c>
      <c r="P243" s="7">
        <v>1.66138508725768</v>
      </c>
      <c r="Q243" s="7">
        <v>1.75</v>
      </c>
      <c r="R243" s="7">
        <v>1.41158640890815</v>
      </c>
      <c r="S243" s="7">
        <v>1.788</v>
      </c>
      <c r="T243" s="7">
        <v>2.32958929367759</v>
      </c>
      <c r="U243" s="7">
        <v>1.679</v>
      </c>
      <c r="V243" s="7">
        <v>1.904</v>
      </c>
      <c r="W243" s="7">
        <v>2.16626714061593</v>
      </c>
      <c r="X243" s="7">
        <v>2.246</v>
      </c>
      <c r="Y243" s="7">
        <v>1.949</v>
      </c>
      <c r="Z243" s="7">
        <v>2.51326731971364</v>
      </c>
      <c r="AA243" s="7">
        <v>2.21788703584793</v>
      </c>
      <c r="AB243" s="7">
        <v>0.678</v>
      </c>
      <c r="AC243" s="5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</row>
    <row r="244" spans="1:253" ht="12.75">
      <c r="A244" s="9" t="str">
        <f>"9130423C03"</f>
        <v>9130423C03</v>
      </c>
      <c r="B244" s="6" t="s">
        <v>921</v>
      </c>
      <c r="C244" s="7" t="s">
        <v>922</v>
      </c>
      <c r="D244" s="7" t="s">
        <v>923</v>
      </c>
      <c r="E244" s="7" t="s">
        <v>924</v>
      </c>
      <c r="F244" s="7">
        <v>1.0612970341504</v>
      </c>
      <c r="G244" s="7">
        <v>1.05284777909708</v>
      </c>
      <c r="H244" s="7">
        <v>0.6940000000000001</v>
      </c>
      <c r="I244" s="7">
        <v>0.64014661329821</v>
      </c>
      <c r="J244" s="7">
        <v>1.40444102550984</v>
      </c>
      <c r="K244" s="7">
        <v>0.7683674712937221</v>
      </c>
      <c r="L244" s="7">
        <v>0.467</v>
      </c>
      <c r="M244" s="7">
        <v>0.545409465121375</v>
      </c>
      <c r="N244" s="7">
        <v>1.82147656011341</v>
      </c>
      <c r="O244" s="7">
        <v>4.20408302818119</v>
      </c>
      <c r="P244" s="7">
        <v>1.14464497510883</v>
      </c>
      <c r="Q244" s="7">
        <v>1.248</v>
      </c>
      <c r="R244" s="7">
        <v>1.32046813277757</v>
      </c>
      <c r="S244" s="7">
        <v>0.887</v>
      </c>
      <c r="T244" s="7">
        <v>1.37306311661708</v>
      </c>
      <c r="U244" s="7">
        <v>1.064</v>
      </c>
      <c r="V244" s="7">
        <v>1.475</v>
      </c>
      <c r="W244" s="7">
        <v>1.56414988612886</v>
      </c>
      <c r="X244" s="7">
        <v>1.829</v>
      </c>
      <c r="Y244" s="7">
        <v>0.903</v>
      </c>
      <c r="Z244" s="7">
        <v>1.40621755369303</v>
      </c>
      <c r="AA244" s="7">
        <v>0.774361906425716</v>
      </c>
      <c r="AB244" s="7">
        <v>0.292</v>
      </c>
      <c r="AC244" s="5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</row>
    <row r="245" spans="1:253" ht="12.75">
      <c r="A245" s="9" t="str">
        <f>"4432415E19"</f>
        <v>4432415E19</v>
      </c>
      <c r="B245" s="6" t="s">
        <v>925</v>
      </c>
      <c r="C245" s="7" t="s">
        <v>926</v>
      </c>
      <c r="D245" s="7" t="s">
        <v>927</v>
      </c>
      <c r="E245" s="7" t="s">
        <v>928</v>
      </c>
      <c r="F245" s="7">
        <v>0.7042987344076761</v>
      </c>
      <c r="G245" s="7">
        <v>0.5331985854897431</v>
      </c>
      <c r="H245" s="7">
        <v>0.278</v>
      </c>
      <c r="I245" s="7">
        <v>0.28246187226025604</v>
      </c>
      <c r="J245" s="7">
        <v>0.144926361143037</v>
      </c>
      <c r="K245" s="7">
        <v>0.19383971911547102</v>
      </c>
      <c r="L245" s="7">
        <v>0.34800000000000003</v>
      </c>
      <c r="M245" s="7">
        <v>0.246704059611442</v>
      </c>
      <c r="N245" s="7">
        <v>0.42587896952068605</v>
      </c>
      <c r="O245" s="7">
        <v>0.41419027373160305</v>
      </c>
      <c r="P245" s="7">
        <v>0.490582426291354</v>
      </c>
      <c r="Q245" s="7">
        <v>1.044</v>
      </c>
      <c r="R245" s="7">
        <v>0.8984859523367751</v>
      </c>
      <c r="S245" s="7">
        <v>0.603</v>
      </c>
      <c r="T245" s="7">
        <v>0.611468839387131</v>
      </c>
      <c r="U245" s="7">
        <v>0.6890000000000001</v>
      </c>
      <c r="V245" s="7">
        <v>0.615</v>
      </c>
      <c r="W245" s="7">
        <v>0.50896268628232</v>
      </c>
      <c r="X245" s="7">
        <v>0.309</v>
      </c>
      <c r="Y245" s="7">
        <v>1.191</v>
      </c>
      <c r="Z245" s="7">
        <v>1.18506550375415</v>
      </c>
      <c r="AA245" s="7">
        <v>1.18083965955754</v>
      </c>
      <c r="AB245" s="7">
        <v>0.245</v>
      </c>
      <c r="AC245" s="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</row>
    <row r="246" spans="1:253" ht="12.75">
      <c r="A246" s="9" t="s">
        <v>929</v>
      </c>
      <c r="B246" s="6" t="s">
        <v>930</v>
      </c>
      <c r="C246" s="7" t="s">
        <v>931</v>
      </c>
      <c r="D246" s="7" t="s">
        <v>932</v>
      </c>
      <c r="E246" s="7" t="s">
        <v>933</v>
      </c>
      <c r="F246" s="7">
        <v>1.76412726759005</v>
      </c>
      <c r="G246" s="7">
        <v>1.68844187964815</v>
      </c>
      <c r="H246" s="7">
        <v>1.31</v>
      </c>
      <c r="I246" s="7">
        <v>1.43149119283959</v>
      </c>
      <c r="J246" s="7">
        <v>2.51803327126871</v>
      </c>
      <c r="K246" s="7">
        <v>0.491615339042601</v>
      </c>
      <c r="L246" s="7">
        <v>1.035</v>
      </c>
      <c r="M246" s="7">
        <v>0.8646735422655941</v>
      </c>
      <c r="N246" s="7">
        <v>231.131851752815</v>
      </c>
      <c r="O246" s="7">
        <v>61.0511947942621</v>
      </c>
      <c r="P246" s="7">
        <v>102.238206197426</v>
      </c>
      <c r="Q246" s="7">
        <v>1.473</v>
      </c>
      <c r="R246" s="7">
        <v>1.37274911088528</v>
      </c>
      <c r="S246" s="7">
        <v>14.18</v>
      </c>
      <c r="T246" s="7">
        <v>11.5973293823755</v>
      </c>
      <c r="U246" s="7">
        <v>11.6</v>
      </c>
      <c r="V246" s="7">
        <v>45.91</v>
      </c>
      <c r="W246" s="7">
        <v>58.173334124445</v>
      </c>
      <c r="X246" s="7">
        <v>41.194</v>
      </c>
      <c r="Y246" s="7">
        <v>2.8810000000000002</v>
      </c>
      <c r="Z246" s="7">
        <v>2.35594632792038</v>
      </c>
      <c r="AA246" s="7">
        <v>0.773116951592234</v>
      </c>
      <c r="AB246" s="7">
        <v>0.089</v>
      </c>
      <c r="AC246" s="5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</row>
    <row r="247" spans="1:253" ht="12.75">
      <c r="A247" s="9" t="s">
        <v>934</v>
      </c>
      <c r="B247" s="6" t="s">
        <v>935</v>
      </c>
      <c r="C247" s="7" t="s">
        <v>936</v>
      </c>
      <c r="D247" s="7" t="s">
        <v>937</v>
      </c>
      <c r="E247" s="7" t="s">
        <v>938</v>
      </c>
      <c r="F247" s="7">
        <v>1.22871486018891</v>
      </c>
      <c r="G247" s="7">
        <v>0.9473074079294761</v>
      </c>
      <c r="H247" s="7">
        <v>0.808</v>
      </c>
      <c r="I247" s="7">
        <v>1.17535732465153</v>
      </c>
      <c r="J247" s="7">
        <v>1.84220828133365</v>
      </c>
      <c r="K247" s="7">
        <v>0.8832734547623311</v>
      </c>
      <c r="L247" s="7">
        <v>1.494</v>
      </c>
      <c r="M247" s="7">
        <v>0.574433472134485</v>
      </c>
      <c r="N247" s="7">
        <v>19.0852920034105</v>
      </c>
      <c r="O247" s="7">
        <v>3.71219522733046</v>
      </c>
      <c r="P247" s="7">
        <v>13.3992472017403</v>
      </c>
      <c r="Q247" s="7">
        <v>1.237</v>
      </c>
      <c r="R247" s="7">
        <v>1.30179635488196</v>
      </c>
      <c r="S247" s="7">
        <v>1.538</v>
      </c>
      <c r="T247" s="7">
        <v>1.00322942213411</v>
      </c>
      <c r="U247" s="7">
        <v>1.427</v>
      </c>
      <c r="V247" s="7">
        <v>1.11</v>
      </c>
      <c r="W247" s="7">
        <v>1.58786195803552</v>
      </c>
      <c r="X247" s="7">
        <v>16.436</v>
      </c>
      <c r="Y247" s="7">
        <v>2.288</v>
      </c>
      <c r="Z247" s="7">
        <v>2.6602721808975</v>
      </c>
      <c r="AA247" s="7">
        <v>0.6928173648326541</v>
      </c>
      <c r="AB247" s="7">
        <v>0.338</v>
      </c>
      <c r="AC247" s="5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</row>
    <row r="248" spans="1:253" ht="12.75">
      <c r="A248" s="9" t="s">
        <v>939</v>
      </c>
      <c r="B248" s="6" t="s">
        <v>940</v>
      </c>
      <c r="C248" s="7" t="s">
        <v>941</v>
      </c>
      <c r="D248" s="7" t="s">
        <v>942</v>
      </c>
      <c r="E248" s="7" t="s">
        <v>943</v>
      </c>
      <c r="F248" s="7">
        <v>1.3511725238822</v>
      </c>
      <c r="G248" s="7">
        <v>1.5708605312548</v>
      </c>
      <c r="H248" s="7">
        <v>2.311</v>
      </c>
      <c r="I248" s="7">
        <v>1.40027370229685</v>
      </c>
      <c r="J248" s="7">
        <v>3.46279377672692</v>
      </c>
      <c r="K248" s="7">
        <v>1.75333850487836</v>
      </c>
      <c r="L248" s="7">
        <v>1.31</v>
      </c>
      <c r="M248" s="7">
        <v>0.8731388776444181</v>
      </c>
      <c r="N248" s="7">
        <v>3.21710230862655</v>
      </c>
      <c r="O248" s="7">
        <v>1.845430322619</v>
      </c>
      <c r="P248" s="7">
        <v>1.64982715242461</v>
      </c>
      <c r="Q248" s="7">
        <v>1.635</v>
      </c>
      <c r="R248" s="7">
        <v>1.6700038149834</v>
      </c>
      <c r="S248" s="7">
        <v>1.446</v>
      </c>
      <c r="T248" s="7">
        <v>1.43904614141997</v>
      </c>
      <c r="U248" s="7">
        <v>1.779</v>
      </c>
      <c r="V248" s="7">
        <v>1.645</v>
      </c>
      <c r="W248" s="7">
        <v>2.16372656148308</v>
      </c>
      <c r="X248" s="7">
        <v>1.68</v>
      </c>
      <c r="Y248" s="7">
        <v>2.576</v>
      </c>
      <c r="Z248" s="7">
        <v>2.17605880041907</v>
      </c>
      <c r="AA248" s="7">
        <v>0.720828848585996</v>
      </c>
      <c r="AB248" s="7">
        <v>0.186</v>
      </c>
      <c r="AC248" s="5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</row>
    <row r="249" spans="1:253" ht="12.75">
      <c r="A249" s="9" t="s">
        <v>944</v>
      </c>
      <c r="B249" s="6" t="s">
        <v>945</v>
      </c>
      <c r="C249" s="7" t="s">
        <v>946</v>
      </c>
      <c r="D249" s="7" t="s">
        <v>947</v>
      </c>
      <c r="E249" s="7" t="s">
        <v>948</v>
      </c>
      <c r="F249" s="7">
        <v>2.32125480131166</v>
      </c>
      <c r="G249" s="7">
        <v>1.75269815257647</v>
      </c>
      <c r="H249" s="7">
        <v>1.18</v>
      </c>
      <c r="I249" s="7">
        <v>1.30474065894917</v>
      </c>
      <c r="J249" s="7">
        <v>0.716165317263529</v>
      </c>
      <c r="K249" s="7">
        <v>0.614270207015134</v>
      </c>
      <c r="L249" s="7">
        <v>0.47200000000000003</v>
      </c>
      <c r="M249" s="7">
        <v>0.267262731245729</v>
      </c>
      <c r="N249" s="7">
        <v>2.28490562897201</v>
      </c>
      <c r="O249" s="7">
        <v>1.53981195038834</v>
      </c>
      <c r="P249" s="7">
        <v>1.84552825369969</v>
      </c>
      <c r="Q249" s="7">
        <v>1.817</v>
      </c>
      <c r="R249" s="7">
        <v>1.34810236406308</v>
      </c>
      <c r="S249" s="7">
        <v>1.194</v>
      </c>
      <c r="T249" s="7">
        <v>0.9761019183732631</v>
      </c>
      <c r="U249" s="7">
        <v>1.276</v>
      </c>
      <c r="V249" s="7">
        <v>1.244</v>
      </c>
      <c r="W249" s="7">
        <v>1.08906158828463</v>
      </c>
      <c r="X249" s="7">
        <v>1.541</v>
      </c>
      <c r="Y249" s="7">
        <v>5.075</v>
      </c>
      <c r="Z249" s="7">
        <v>4.25927242535359</v>
      </c>
      <c r="AA249" s="7">
        <v>0.7226962808362191</v>
      </c>
      <c r="AB249" s="7">
        <v>0.334</v>
      </c>
      <c r="AC249" s="5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</row>
    <row r="250" spans="1:253" ht="12.75">
      <c r="A250" s="9" t="str">
        <f>"1200014P03"</f>
        <v>1200014P03</v>
      </c>
      <c r="B250" s="7" t="s">
        <v>949</v>
      </c>
      <c r="C250" s="7" t="s">
        <v>950</v>
      </c>
      <c r="D250" s="7" t="s">
        <v>951</v>
      </c>
      <c r="E250" s="7" t="s">
        <v>952</v>
      </c>
      <c r="F250" s="7">
        <v>2.22889556749196</v>
      </c>
      <c r="G250" s="7">
        <v>2.29285862799554</v>
      </c>
      <c r="H250" s="7">
        <v>1.212</v>
      </c>
      <c r="I250" s="7">
        <v>1.16181720827155</v>
      </c>
      <c r="J250" s="7">
        <v>1.52944623735487</v>
      </c>
      <c r="K250" s="7">
        <v>1.91530317462332</v>
      </c>
      <c r="L250" s="7">
        <v>0.687</v>
      </c>
      <c r="M250" s="7">
        <v>0.503082788227255</v>
      </c>
      <c r="N250" s="7">
        <v>1.39842958471668</v>
      </c>
      <c r="O250" s="7">
        <v>0.76732674767724</v>
      </c>
      <c r="P250" s="7">
        <v>1.64177141846154</v>
      </c>
      <c r="Q250" s="7">
        <v>1.311</v>
      </c>
      <c r="R250" s="7">
        <v>1.67448504167835</v>
      </c>
      <c r="S250" s="7">
        <v>0.8170000000000001</v>
      </c>
      <c r="T250" s="7">
        <v>0.930245814196726</v>
      </c>
      <c r="U250" s="7">
        <v>1.082</v>
      </c>
      <c r="V250" s="7">
        <v>1.827</v>
      </c>
      <c r="W250" s="7">
        <v>0.89513071447656</v>
      </c>
      <c r="X250" s="7">
        <v>2.121</v>
      </c>
      <c r="Y250" s="7">
        <v>1.7570000000000001</v>
      </c>
      <c r="Z250" s="7">
        <v>2.42429069320761</v>
      </c>
      <c r="AA250" s="7">
        <v>1.69811839286925</v>
      </c>
      <c r="AB250" s="7">
        <v>0.8180000000000001</v>
      </c>
      <c r="AC250" s="5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</row>
    <row r="251" spans="1:253" ht="12.75">
      <c r="A251" s="9" t="str">
        <f>"4933404O19"</f>
        <v>4933404O19</v>
      </c>
      <c r="B251" s="7" t="s">
        <v>953</v>
      </c>
      <c r="C251" s="7" t="s">
        <v>954</v>
      </c>
      <c r="D251" s="7" t="s">
        <v>955</v>
      </c>
      <c r="E251" s="7" t="s">
        <v>956</v>
      </c>
      <c r="F251" s="7">
        <v>1.05814580775652</v>
      </c>
      <c r="G251" s="7">
        <v>0.647484588544578</v>
      </c>
      <c r="H251" s="7">
        <v>0.403</v>
      </c>
      <c r="I251" s="7">
        <v>0.38965446026847605</v>
      </c>
      <c r="J251" s="7">
        <v>0.490558301463544</v>
      </c>
      <c r="K251" s="7">
        <v>0.989820364286994</v>
      </c>
      <c r="L251" s="7">
        <v>0.788</v>
      </c>
      <c r="M251" s="7">
        <v>0.863464208640048</v>
      </c>
      <c r="N251" s="7">
        <v>0.640449671633725</v>
      </c>
      <c r="O251" s="7">
        <v>0.6716850296189</v>
      </c>
      <c r="P251" s="7">
        <v>0.8440642641674431</v>
      </c>
      <c r="Q251" s="7">
        <v>1.194</v>
      </c>
      <c r="R251" s="7">
        <v>0.964957481645148</v>
      </c>
      <c r="S251" s="7">
        <v>1.018</v>
      </c>
      <c r="T251" s="7">
        <v>0.610114073145122</v>
      </c>
      <c r="U251" s="7">
        <v>0.747</v>
      </c>
      <c r="V251" s="7">
        <v>0.876</v>
      </c>
      <c r="W251" s="7">
        <v>0.765561178700861</v>
      </c>
      <c r="X251" s="7">
        <v>0.653</v>
      </c>
      <c r="Y251" s="7">
        <v>1.726</v>
      </c>
      <c r="Z251" s="7">
        <v>1.23600139863803</v>
      </c>
      <c r="AA251" s="7">
        <v>0.89138766077301</v>
      </c>
      <c r="AB251" s="7">
        <v>0.737</v>
      </c>
      <c r="AC251" s="5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</row>
    <row r="252" spans="1:253" ht="12.75">
      <c r="A252" s="9" t="str">
        <f>"4930506L13"</f>
        <v>4930506L13</v>
      </c>
      <c r="B252" s="7" t="s">
        <v>957</v>
      </c>
      <c r="C252" s="7" t="s">
        <v>958</v>
      </c>
      <c r="D252" s="7" t="s">
        <v>959</v>
      </c>
      <c r="E252" s="7" t="s">
        <v>960</v>
      </c>
      <c r="F252" s="7">
        <v>1.47193705367003</v>
      </c>
      <c r="G252" s="7">
        <v>1.18848613070883</v>
      </c>
      <c r="H252" s="7">
        <v>0.332</v>
      </c>
      <c r="I252" s="7">
        <v>0.523551166692778</v>
      </c>
      <c r="J252" s="7">
        <v>1.05731499899198</v>
      </c>
      <c r="K252" s="7">
        <v>1.55023907543498</v>
      </c>
      <c r="L252" s="7">
        <v>1.013</v>
      </c>
      <c r="M252" s="7">
        <v>1.73176575178228</v>
      </c>
      <c r="N252" s="7">
        <v>1.72088879293042</v>
      </c>
      <c r="O252" s="7">
        <v>1.5730183861483</v>
      </c>
      <c r="P252" s="7">
        <v>1.56222194036717</v>
      </c>
      <c r="Q252" s="7">
        <v>0.998</v>
      </c>
      <c r="R252" s="7">
        <v>1.16362519845444</v>
      </c>
      <c r="S252" s="7">
        <v>2.457</v>
      </c>
      <c r="T252" s="7">
        <v>2.19520447960184</v>
      </c>
      <c r="U252" s="7">
        <v>2.253</v>
      </c>
      <c r="V252" s="7">
        <v>1.911</v>
      </c>
      <c r="W252" s="7">
        <v>1.53620351566744</v>
      </c>
      <c r="X252" s="7">
        <v>1.038</v>
      </c>
      <c r="Y252" s="7">
        <v>1.369</v>
      </c>
      <c r="Z252" s="7">
        <v>1.14895904662127</v>
      </c>
      <c r="AA252" s="7">
        <v>1.61906376094316</v>
      </c>
      <c r="AB252" s="7">
        <v>0.645</v>
      </c>
      <c r="AC252" s="5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</row>
    <row r="253" spans="1:253" ht="12.75">
      <c r="A253" s="9" t="str">
        <f>"4930564J03"</f>
        <v>4930564J03</v>
      </c>
      <c r="B253" s="7" t="s">
        <v>961</v>
      </c>
      <c r="C253" s="7" t="s">
        <v>962</v>
      </c>
      <c r="D253" s="7" t="s">
        <v>963</v>
      </c>
      <c r="E253" s="7" t="s">
        <v>964</v>
      </c>
      <c r="F253" s="7">
        <v>1.66643535341275</v>
      </c>
      <c r="G253" s="7">
        <v>1.46940227513203</v>
      </c>
      <c r="H253" s="7">
        <v>0.664</v>
      </c>
      <c r="I253" s="7">
        <v>0.775171662754178</v>
      </c>
      <c r="J253" s="7">
        <v>0.890973402353584</v>
      </c>
      <c r="K253" s="7">
        <v>1.13433430620347</v>
      </c>
      <c r="L253" s="7">
        <v>1.387</v>
      </c>
      <c r="M253" s="7">
        <v>1.01100291095669</v>
      </c>
      <c r="N253" s="7">
        <v>1.65228193135215</v>
      </c>
      <c r="O253" s="7">
        <v>1.35573767951053</v>
      </c>
      <c r="P253" s="7">
        <v>1.64864522991665</v>
      </c>
      <c r="Q253" s="7">
        <v>1.068</v>
      </c>
      <c r="R253" s="7">
        <v>1.41233328002398</v>
      </c>
      <c r="S253" s="7">
        <v>1.469</v>
      </c>
      <c r="T253" s="7">
        <v>0.8277586844765821</v>
      </c>
      <c r="U253" s="7">
        <v>1.325</v>
      </c>
      <c r="V253" s="7">
        <v>0.962</v>
      </c>
      <c r="W253" s="7">
        <v>0.9298519626256031</v>
      </c>
      <c r="X253" s="7">
        <v>1.437</v>
      </c>
      <c r="Y253" s="7">
        <v>1.775</v>
      </c>
      <c r="Z253" s="7">
        <v>1.69055590361446</v>
      </c>
      <c r="AA253" s="7">
        <v>1.81514414721655</v>
      </c>
      <c r="AB253" s="7">
        <v>3.253</v>
      </c>
      <c r="AC253" s="5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</row>
    <row r="254" spans="1:253" ht="12.75">
      <c r="A254" s="9" t="str">
        <f>"0610033N24"</f>
        <v>0610033N24</v>
      </c>
      <c r="B254" s="7" t="s">
        <v>965</v>
      </c>
      <c r="C254" s="7" t="s">
        <v>966</v>
      </c>
      <c r="D254" s="7" t="s">
        <v>967</v>
      </c>
      <c r="E254" s="7" t="s">
        <v>968</v>
      </c>
      <c r="F254" s="7">
        <v>2.54317177722153</v>
      </c>
      <c r="G254" s="7">
        <v>2.09197899319649</v>
      </c>
      <c r="H254" s="7">
        <v>0.5710000000000001</v>
      </c>
      <c r="I254" s="7">
        <v>0.8507706458757641</v>
      </c>
      <c r="J254" s="7">
        <v>0.908902436721794</v>
      </c>
      <c r="K254" s="7">
        <v>1.78584913322029</v>
      </c>
      <c r="L254" s="7">
        <v>0.417</v>
      </c>
      <c r="M254" s="7">
        <v>0.302333406386571</v>
      </c>
      <c r="N254" s="7">
        <v>3.81105827356339</v>
      </c>
      <c r="O254" s="7">
        <v>3.1803447737235</v>
      </c>
      <c r="P254" s="7">
        <v>9.03777011601423</v>
      </c>
      <c r="Q254" s="7">
        <v>1.618</v>
      </c>
      <c r="R254" s="7">
        <v>4.72470667870527</v>
      </c>
      <c r="S254" s="7">
        <v>1.137</v>
      </c>
      <c r="T254" s="7">
        <v>2.32736486263287</v>
      </c>
      <c r="U254" s="7">
        <v>1.191</v>
      </c>
      <c r="V254" s="7">
        <v>2.124</v>
      </c>
      <c r="W254" s="7">
        <v>2.63373370106159</v>
      </c>
      <c r="X254" s="7">
        <v>3.269</v>
      </c>
      <c r="Y254" s="7">
        <v>1.973</v>
      </c>
      <c r="Z254" s="7">
        <v>3.16769685524708</v>
      </c>
      <c r="AA254" s="7">
        <v>1.26611906565105</v>
      </c>
      <c r="AB254" s="7">
        <v>0.736</v>
      </c>
      <c r="AC254" s="5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</row>
    <row r="255" spans="1:253" ht="12.75">
      <c r="A255" s="9" t="str">
        <f>"0610011H21"</f>
        <v>0610011H21</v>
      </c>
      <c r="B255" s="7" t="s">
        <v>969</v>
      </c>
      <c r="C255" s="7" t="s">
        <v>970</v>
      </c>
      <c r="D255" s="7" t="s">
        <v>971</v>
      </c>
      <c r="E255" s="7" t="s">
        <v>972</v>
      </c>
      <c r="F255" s="7">
        <v>1.2713812262347</v>
      </c>
      <c r="G255" s="7">
        <v>0.72129797223039</v>
      </c>
      <c r="H255" s="7">
        <v>0.4</v>
      </c>
      <c r="I255" s="7">
        <v>0.486315846647818</v>
      </c>
      <c r="J255" s="7">
        <v>0.42033625018805204</v>
      </c>
      <c r="K255" s="7">
        <v>0.661455058158071</v>
      </c>
      <c r="L255" s="7">
        <v>0.519</v>
      </c>
      <c r="M255" s="7">
        <v>0.48494278384406</v>
      </c>
      <c r="N255" s="7">
        <v>1.68924835084679</v>
      </c>
      <c r="O255" s="7">
        <v>1.36818387972457</v>
      </c>
      <c r="P255" s="7">
        <v>1.76090408853762</v>
      </c>
      <c r="Q255" s="7">
        <v>1.119</v>
      </c>
      <c r="R255" s="7">
        <v>1.14345967832718</v>
      </c>
      <c r="S255" s="7">
        <v>0.602</v>
      </c>
      <c r="T255" s="7">
        <v>1.64523896036248</v>
      </c>
      <c r="U255" s="7">
        <v>0.924</v>
      </c>
      <c r="V255" s="7">
        <v>1.022</v>
      </c>
      <c r="W255" s="7">
        <v>0.7223713334422951</v>
      </c>
      <c r="X255" s="7">
        <v>1.1</v>
      </c>
      <c r="Y255" s="7">
        <v>1.768</v>
      </c>
      <c r="Z255" s="7">
        <v>2.29598381875327</v>
      </c>
      <c r="AA255" s="7">
        <v>1.56241831601973</v>
      </c>
      <c r="AB255" s="7">
        <v>0.41300000000000003</v>
      </c>
      <c r="AC255" s="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</row>
    <row r="256" spans="1:253" ht="12.75">
      <c r="A256" s="9" t="str">
        <f>"2810460C24"</f>
        <v>2810460C24</v>
      </c>
      <c r="B256" s="7" t="s">
        <v>1201</v>
      </c>
      <c r="C256" s="7" t="s">
        <v>1202</v>
      </c>
      <c r="D256" s="7" t="s">
        <v>1203</v>
      </c>
      <c r="E256" s="7" t="s">
        <v>1204</v>
      </c>
      <c r="F256" s="7">
        <v>1.41725634636698</v>
      </c>
      <c r="G256" s="7">
        <v>0.6434188576732031</v>
      </c>
      <c r="H256" s="7">
        <v>0.539</v>
      </c>
      <c r="I256" s="7">
        <v>0.384764973797925</v>
      </c>
      <c r="J256" s="7">
        <v>0.785889339806571</v>
      </c>
      <c r="K256" s="7">
        <v>0.8544005705566141</v>
      </c>
      <c r="L256" s="7">
        <v>1.178</v>
      </c>
      <c r="M256" s="7">
        <v>1.01704957908443</v>
      </c>
      <c r="N256" s="7">
        <v>1.04370828071343</v>
      </c>
      <c r="O256" s="7">
        <v>1.11555717380025</v>
      </c>
      <c r="P256" s="7">
        <v>1.2441607274578</v>
      </c>
      <c r="Q256" s="7">
        <v>1.314</v>
      </c>
      <c r="R256" s="7">
        <v>0.9925917129306521</v>
      </c>
      <c r="S256" s="7">
        <v>0.638</v>
      </c>
      <c r="T256" s="7">
        <v>1.17198293852352</v>
      </c>
      <c r="U256" s="7">
        <v>0.9480000000000001</v>
      </c>
      <c r="V256" s="7">
        <v>0.892</v>
      </c>
      <c r="W256" s="7">
        <v>0.918842786383224</v>
      </c>
      <c r="X256" s="7">
        <v>1.086</v>
      </c>
      <c r="Y256" s="7">
        <v>1.316</v>
      </c>
      <c r="Z256" s="7">
        <v>1.34625504452593</v>
      </c>
      <c r="AA256" s="7">
        <v>1.98196809490312</v>
      </c>
      <c r="AB256" s="7">
        <v>0.869</v>
      </c>
      <c r="AC256" s="5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</row>
    <row r="257" spans="1:253" ht="12.75">
      <c r="A257" s="9" t="str">
        <f>"4833412C19"</f>
        <v>4833412C19</v>
      </c>
      <c r="B257" s="7" t="s">
        <v>1205</v>
      </c>
      <c r="C257" s="7" t="s">
        <v>1206</v>
      </c>
      <c r="D257" s="7" t="s">
        <v>1207</v>
      </c>
      <c r="E257" s="7" t="s">
        <v>1208</v>
      </c>
      <c r="F257" s="7">
        <v>1.53979931840476</v>
      </c>
      <c r="G257" s="7">
        <v>0.6948115269975661</v>
      </c>
      <c r="H257" s="7">
        <v>0.679</v>
      </c>
      <c r="I257" s="7">
        <v>0.35204302587962705</v>
      </c>
      <c r="J257" s="7">
        <v>1.01498255673371</v>
      </c>
      <c r="K257" s="7">
        <v>1.20979477727354</v>
      </c>
      <c r="L257" s="7">
        <v>1.143</v>
      </c>
      <c r="M257" s="7">
        <v>0.6167601490286061</v>
      </c>
      <c r="N257" s="7">
        <v>2.82083833854932</v>
      </c>
      <c r="O257" s="7">
        <v>7.11363703673176</v>
      </c>
      <c r="P257" s="7">
        <v>3.41004287142784</v>
      </c>
      <c r="Q257" s="7">
        <v>1.227</v>
      </c>
      <c r="R257" s="7">
        <v>1.14420654944301</v>
      </c>
      <c r="S257" s="7">
        <v>0.955</v>
      </c>
      <c r="T257" s="7">
        <v>2.39407006874836</v>
      </c>
      <c r="U257" s="7">
        <v>1.078</v>
      </c>
      <c r="V257" s="7">
        <v>1.064</v>
      </c>
      <c r="W257" s="7">
        <v>1.12462969614463</v>
      </c>
      <c r="X257" s="7">
        <v>1.546</v>
      </c>
      <c r="Y257" s="7">
        <v>1.415</v>
      </c>
      <c r="Z257" s="7">
        <v>1.52356353937489</v>
      </c>
      <c r="AA257" s="7">
        <v>1.41240125858517</v>
      </c>
      <c r="AB257" s="7">
        <v>1.48</v>
      </c>
      <c r="AC257" s="5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</row>
    <row r="258" spans="1:253" ht="12.75">
      <c r="A258" s="9" t="str">
        <f>"4921531G14"</f>
        <v>4921531G14</v>
      </c>
      <c r="B258" s="7" t="s">
        <v>1209</v>
      </c>
      <c r="C258" s="7" t="s">
        <v>1210</v>
      </c>
      <c r="D258" s="7" t="s">
        <v>1211</v>
      </c>
      <c r="E258" s="7" t="s">
        <v>1212</v>
      </c>
      <c r="F258" s="7">
        <v>0.9966128745988131</v>
      </c>
      <c r="G258" s="7">
        <v>0.6024901415959111</v>
      </c>
      <c r="H258" s="7">
        <v>0.524</v>
      </c>
      <c r="I258" s="7">
        <v>0.230558092803644</v>
      </c>
      <c r="J258" s="7">
        <v>0.7091929150092251</v>
      </c>
      <c r="K258" s="7">
        <v>1.48658738938229</v>
      </c>
      <c r="L258" s="7">
        <v>1.08</v>
      </c>
      <c r="M258" s="7">
        <v>0.545409465121375</v>
      </c>
      <c r="N258" s="7">
        <v>0.7169244534119781</v>
      </c>
      <c r="O258" s="7">
        <v>0.9868302669484431</v>
      </c>
      <c r="P258" s="7">
        <v>0.7789624824138871</v>
      </c>
      <c r="Q258" s="7">
        <v>1.097</v>
      </c>
      <c r="R258" s="7">
        <v>0.78272092938399</v>
      </c>
      <c r="S258" s="7">
        <v>0.737</v>
      </c>
      <c r="T258" s="7">
        <v>0.8364077236683181</v>
      </c>
      <c r="U258" s="7">
        <v>0.833</v>
      </c>
      <c r="V258" s="7">
        <v>0.933</v>
      </c>
      <c r="W258" s="7">
        <v>0.8121384628032361</v>
      </c>
      <c r="X258" s="7">
        <v>0.848</v>
      </c>
      <c r="Y258" s="7">
        <v>1.609</v>
      </c>
      <c r="Z258" s="7">
        <v>1.52743208835341</v>
      </c>
      <c r="AA258" s="7">
        <v>1.49830314209542</v>
      </c>
      <c r="AB258" s="7">
        <v>1.039</v>
      </c>
      <c r="AC258" s="5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</row>
    <row r="259" spans="1:253" ht="12.75">
      <c r="A259" s="9" t="str">
        <f>"1700016J08"</f>
        <v>1700016J08</v>
      </c>
      <c r="B259" s="7" t="s">
        <v>1213</v>
      </c>
      <c r="C259" s="7" t="s">
        <v>1214</v>
      </c>
      <c r="D259" s="7" t="s">
        <v>1215</v>
      </c>
      <c r="E259" s="7" t="s">
        <v>1216</v>
      </c>
      <c r="F259" s="7">
        <v>1.12741585964968</v>
      </c>
      <c r="G259" s="7">
        <v>0.9260083300094281</v>
      </c>
      <c r="H259" s="7">
        <v>0.728</v>
      </c>
      <c r="I259" s="7">
        <v>0.510387164656681</v>
      </c>
      <c r="J259" s="7">
        <v>1.28889835958137</v>
      </c>
      <c r="K259" s="7">
        <v>0.817279818602017</v>
      </c>
      <c r="L259" s="7">
        <v>1.171</v>
      </c>
      <c r="M259" s="7">
        <v>0.356753419536154</v>
      </c>
      <c r="N259" s="7">
        <v>1.12703978667903</v>
      </c>
      <c r="O259" s="7">
        <v>1.53777747179989</v>
      </c>
      <c r="P259" s="7">
        <v>1.55499301075136</v>
      </c>
      <c r="Q259" s="7">
        <v>1.325</v>
      </c>
      <c r="R259" s="7">
        <v>0.672930875357801</v>
      </c>
      <c r="S259" s="7">
        <v>1.12</v>
      </c>
      <c r="T259" s="7">
        <v>1.30806287150899</v>
      </c>
      <c r="U259" s="7">
        <v>1.167</v>
      </c>
      <c r="V259" s="7">
        <v>1.244</v>
      </c>
      <c r="W259" s="7">
        <v>1.70218801901408</v>
      </c>
      <c r="X259" s="7">
        <v>1.27</v>
      </c>
      <c r="Y259" s="7">
        <v>1.2510000000000001</v>
      </c>
      <c r="Z259" s="7">
        <v>1.18571026191723</v>
      </c>
      <c r="AA259" s="7">
        <v>1.84751297288708</v>
      </c>
      <c r="AB259" s="7">
        <v>0.617</v>
      </c>
      <c r="AC259" s="5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</row>
    <row r="260" spans="1:253" ht="12.75">
      <c r="A260" s="9" t="str">
        <f>"1300003O07"</f>
        <v>1300003O07</v>
      </c>
      <c r="B260" s="7" t="s">
        <v>1923</v>
      </c>
      <c r="C260" s="7" t="s">
        <v>1924</v>
      </c>
      <c r="D260" s="7" t="s">
        <v>1985</v>
      </c>
      <c r="E260" s="7" t="s">
        <v>1986</v>
      </c>
      <c r="F260" s="7">
        <v>0.613886644872068</v>
      </c>
      <c r="G260" s="7">
        <v>0.880667790864564</v>
      </c>
      <c r="H260" s="7">
        <v>0.525</v>
      </c>
      <c r="I260" s="7">
        <v>0.36746371397905503</v>
      </c>
      <c r="J260" s="7">
        <v>0.32521276229004503</v>
      </c>
      <c r="K260" s="7">
        <v>0.750514827016815</v>
      </c>
      <c r="L260" s="7">
        <v>0.578</v>
      </c>
      <c r="M260" s="7">
        <v>0.713506839072308</v>
      </c>
      <c r="N260" s="7">
        <v>1.43414486181363</v>
      </c>
      <c r="O260" s="7">
        <v>1.09552499500046</v>
      </c>
      <c r="P260" s="7">
        <v>0.9248192394823851</v>
      </c>
      <c r="Q260" s="7">
        <v>0.913</v>
      </c>
      <c r="R260" s="7">
        <v>1.00603539301549</v>
      </c>
      <c r="S260" s="7">
        <v>1.396</v>
      </c>
      <c r="T260" s="7">
        <v>1.38760094197875</v>
      </c>
      <c r="U260" s="7">
        <v>1.148</v>
      </c>
      <c r="V260" s="7">
        <v>1.028</v>
      </c>
      <c r="W260" s="7">
        <v>1.05857463869035</v>
      </c>
      <c r="X260" s="7">
        <v>1.354</v>
      </c>
      <c r="Y260" s="7">
        <v>1.755</v>
      </c>
      <c r="Z260" s="7">
        <v>2.02260635760433</v>
      </c>
      <c r="AA260" s="7">
        <v>1.47091413575882</v>
      </c>
      <c r="AB260" s="7">
        <v>0.809</v>
      </c>
      <c r="AC260" s="5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</row>
    <row r="261" spans="1:253" ht="12.75">
      <c r="A261" s="9" t="str">
        <f>"2210019E14"</f>
        <v>2210019E14</v>
      </c>
      <c r="B261" s="7" t="s">
        <v>1218</v>
      </c>
      <c r="C261" s="7" t="s">
        <v>1219</v>
      </c>
      <c r="D261" s="7" t="s">
        <v>1220</v>
      </c>
      <c r="E261" s="7" t="s">
        <v>1221</v>
      </c>
      <c r="F261" s="7">
        <v>2.1492515117267</v>
      </c>
      <c r="G261" s="7">
        <v>1.60818186965206</v>
      </c>
      <c r="H261" s="7">
        <v>0.979</v>
      </c>
      <c r="I261" s="7">
        <v>0.706718852166473</v>
      </c>
      <c r="J261" s="7">
        <v>1.38053564635223</v>
      </c>
      <c r="K261" s="7">
        <v>1.70427968694731</v>
      </c>
      <c r="L261" s="7">
        <v>1.51</v>
      </c>
      <c r="M261" s="7">
        <v>1.16337894777553</v>
      </c>
      <c r="N261" s="7">
        <v>1.1104044219506</v>
      </c>
      <c r="O261" s="7">
        <v>2.09521390399261</v>
      </c>
      <c r="P261" s="7">
        <v>1.62952954277086</v>
      </c>
      <c r="Q261" s="7">
        <v>0.998</v>
      </c>
      <c r="R261" s="7">
        <v>1.41830824895057</v>
      </c>
      <c r="S261" s="7">
        <v>1.081</v>
      </c>
      <c r="T261" s="7">
        <v>1.28672798850281</v>
      </c>
      <c r="U261" s="7">
        <v>1.574</v>
      </c>
      <c r="V261" s="7">
        <v>1.272</v>
      </c>
      <c r="W261" s="7">
        <v>0.9713480884622651</v>
      </c>
      <c r="X261" s="7">
        <v>2.016</v>
      </c>
      <c r="Y261" s="7">
        <v>1.671</v>
      </c>
      <c r="Z261" s="7">
        <v>2.40752698096735</v>
      </c>
      <c r="AA261" s="7">
        <v>1.34579617499389</v>
      </c>
      <c r="AB261" s="7">
        <v>2.101</v>
      </c>
      <c r="AC261" s="5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</row>
    <row r="262" spans="1:253" ht="12.75">
      <c r="A262" s="9" t="str">
        <f>"2010003F24"</f>
        <v>2010003F24</v>
      </c>
      <c r="B262" s="7" t="s">
        <v>1222</v>
      </c>
      <c r="C262" s="7" t="s">
        <v>1223</v>
      </c>
      <c r="D262" s="7" t="s">
        <v>1224</v>
      </c>
      <c r="E262" s="7" t="s">
        <v>1225</v>
      </c>
      <c r="F262" s="7">
        <v>1.11552671612568</v>
      </c>
      <c r="G262" s="7">
        <v>1.01247590259352</v>
      </c>
      <c r="H262" s="7">
        <v>0.498</v>
      </c>
      <c r="I262" s="7">
        <v>0.47992190280171304</v>
      </c>
      <c r="J262" s="7">
        <v>0.31276204397878704</v>
      </c>
      <c r="K262" s="7">
        <v>1.0057017774972</v>
      </c>
      <c r="L262" s="7">
        <v>0.387</v>
      </c>
      <c r="M262" s="7">
        <v>0.23944805785816403</v>
      </c>
      <c r="N262" s="7">
        <v>1.47070825797202</v>
      </c>
      <c r="O262" s="7">
        <v>2.0212654039899</v>
      </c>
      <c r="P262" s="7">
        <v>2.10007283293668</v>
      </c>
      <c r="Q262" s="7">
        <v>1.087</v>
      </c>
      <c r="R262" s="7">
        <v>1.6670163305201</v>
      </c>
      <c r="S262" s="7">
        <v>0.871</v>
      </c>
      <c r="T262" s="7">
        <v>1.32982821901226</v>
      </c>
      <c r="U262" s="7">
        <v>0.8320000000000001</v>
      </c>
      <c r="V262" s="7">
        <v>1.207</v>
      </c>
      <c r="W262" s="7">
        <v>0.9086804698517961</v>
      </c>
      <c r="X262" s="7">
        <v>1.235</v>
      </c>
      <c r="Y262" s="7">
        <v>1.006</v>
      </c>
      <c r="Z262" s="7">
        <v>3.46686464291951</v>
      </c>
      <c r="AA262" s="7">
        <v>0.694684797082877</v>
      </c>
      <c r="AB262" s="7">
        <v>0.339</v>
      </c>
      <c r="AC262" s="5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</row>
    <row r="263" spans="1:253" ht="12.75">
      <c r="A263" s="9" t="str">
        <f>"2900001O04"</f>
        <v>2900001O04</v>
      </c>
      <c r="B263" s="7" t="s">
        <v>1226</v>
      </c>
      <c r="C263" s="7" t="s">
        <v>1227</v>
      </c>
      <c r="D263" s="7" t="s">
        <v>887</v>
      </c>
      <c r="E263" s="7" t="s">
        <v>888</v>
      </c>
      <c r="F263" s="7">
        <v>1.77430335465039</v>
      </c>
      <c r="G263" s="7">
        <v>1.10225664227742</v>
      </c>
      <c r="H263" s="7">
        <v>1.019</v>
      </c>
      <c r="I263" s="7">
        <v>1.01249981374782</v>
      </c>
      <c r="J263" s="7">
        <v>1.10960801589926</v>
      </c>
      <c r="K263" s="7">
        <v>1.29291119889854</v>
      </c>
      <c r="L263" s="7">
        <v>1.15</v>
      </c>
      <c r="M263" s="7">
        <v>0.61192281452642</v>
      </c>
      <c r="N263" s="7">
        <v>0.995393704532961</v>
      </c>
      <c r="O263" s="7">
        <v>1.15585756173757</v>
      </c>
      <c r="P263" s="7">
        <v>0.7605305417863341</v>
      </c>
      <c r="Q263" s="7">
        <v>1.454</v>
      </c>
      <c r="R263" s="7">
        <v>1.61249473906492</v>
      </c>
      <c r="S263" s="7">
        <v>0.844</v>
      </c>
      <c r="T263" s="7">
        <v>1.57403515001623</v>
      </c>
      <c r="U263" s="7">
        <v>0.863</v>
      </c>
      <c r="V263" s="7">
        <v>0.971</v>
      </c>
      <c r="W263" s="7">
        <v>0.803669865693714</v>
      </c>
      <c r="X263" s="7">
        <v>1.008</v>
      </c>
      <c r="Y263" s="7">
        <v>2.212</v>
      </c>
      <c r="Z263" s="7">
        <v>2.83177785227868</v>
      </c>
      <c r="AA263" s="7">
        <v>2.31001369352559</v>
      </c>
      <c r="AB263" s="7">
        <v>0.599</v>
      </c>
      <c r="AC263" s="5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</row>
    <row r="264" spans="1:253" ht="12.75">
      <c r="A264" s="9" t="str">
        <f>"2410024H11"</f>
        <v>2410024H11</v>
      </c>
      <c r="B264" s="7" t="s">
        <v>889</v>
      </c>
      <c r="C264" s="7" t="s">
        <v>890</v>
      </c>
      <c r="D264" s="7" t="s">
        <v>891</v>
      </c>
      <c r="E264" s="7" t="s">
        <v>892</v>
      </c>
      <c r="F264" s="7">
        <v>1.46528731313586</v>
      </c>
      <c r="G264" s="7">
        <v>2.13433386571538</v>
      </c>
      <c r="H264" s="7">
        <v>0.5640000000000001</v>
      </c>
      <c r="I264" s="7">
        <v>0.582601118683271</v>
      </c>
      <c r="J264" s="7">
        <v>0.504005077239702</v>
      </c>
      <c r="K264" s="7">
        <v>0.972887711222533</v>
      </c>
      <c r="L264" s="7">
        <v>0.44</v>
      </c>
      <c r="M264" s="7">
        <v>0.30838007451430305</v>
      </c>
      <c r="N264" s="7">
        <v>1.48735640134357</v>
      </c>
      <c r="O264" s="7">
        <v>1.0432731627364</v>
      </c>
      <c r="P264" s="7">
        <v>1.32398095228511</v>
      </c>
      <c r="Q264" s="7">
        <v>1.146</v>
      </c>
      <c r="R264" s="7">
        <v>1.59307609005348</v>
      </c>
      <c r="S264" s="7">
        <v>0.686</v>
      </c>
      <c r="T264" s="7">
        <v>1.01821193344525</v>
      </c>
      <c r="U264" s="7">
        <v>0.763</v>
      </c>
      <c r="V264" s="7">
        <v>1.212</v>
      </c>
      <c r="W264" s="7">
        <v>0.673253470207063</v>
      </c>
      <c r="X264" s="7">
        <v>1.259</v>
      </c>
      <c r="Y264" s="7">
        <v>2.366</v>
      </c>
      <c r="Z264" s="7">
        <v>2.83629115942029</v>
      </c>
      <c r="AA264" s="7">
        <v>1.5163549871809001</v>
      </c>
      <c r="AB264" s="7">
        <v>0.34</v>
      </c>
      <c r="AC264" s="5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</row>
    <row r="265" spans="1:253" ht="12.75">
      <c r="A265" s="9" t="str">
        <f>"2510006G12"</f>
        <v>2510006G12</v>
      </c>
      <c r="B265" s="7" t="s">
        <v>893</v>
      </c>
      <c r="C265" s="7" t="s">
        <v>894</v>
      </c>
      <c r="D265" s="7" t="s">
        <v>895</v>
      </c>
      <c r="E265" s="7" t="s">
        <v>896</v>
      </c>
      <c r="F265" s="7">
        <v>1.23925549623834</v>
      </c>
      <c r="G265" s="7">
        <v>0.75187947955062</v>
      </c>
      <c r="H265" s="7">
        <v>0.5730000000000001</v>
      </c>
      <c r="I265" s="7">
        <v>0.49947984868391504</v>
      </c>
      <c r="J265" s="7">
        <v>0.513965651888708</v>
      </c>
      <c r="K265" s="7">
        <v>1.6331087118935</v>
      </c>
      <c r="L265" s="7">
        <v>0.875</v>
      </c>
      <c r="M265" s="7">
        <v>0.41359209993683</v>
      </c>
      <c r="N265" s="7">
        <v>2.14814765127753</v>
      </c>
      <c r="O265" s="7">
        <v>2.25470226587287</v>
      </c>
      <c r="P265" s="7">
        <v>3.02813598039066</v>
      </c>
      <c r="Q265" s="7">
        <v>1.425</v>
      </c>
      <c r="R265" s="7">
        <v>1.39216775989672</v>
      </c>
      <c r="S265" s="7">
        <v>0.883</v>
      </c>
      <c r="T265" s="7">
        <v>1.79726339386941</v>
      </c>
      <c r="U265" s="7">
        <v>0.852</v>
      </c>
      <c r="V265" s="7">
        <v>1.258</v>
      </c>
      <c r="W265" s="7">
        <v>1.0416374444713</v>
      </c>
      <c r="X265" s="7">
        <v>1.219</v>
      </c>
      <c r="Y265" s="7">
        <v>3.824</v>
      </c>
      <c r="Z265" s="7">
        <v>3.62289611838659</v>
      </c>
      <c r="AA265" s="7">
        <v>3.39499183090503</v>
      </c>
      <c r="AB265" s="7">
        <v>0.706</v>
      </c>
      <c r="AC265" s="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</row>
    <row r="266" spans="1:253" ht="12.75">
      <c r="A266" s="9" t="str">
        <f>"2510042P03"</f>
        <v>2510042P03</v>
      </c>
      <c r="B266" s="7" t="s">
        <v>897</v>
      </c>
      <c r="C266" s="7" t="s">
        <v>898</v>
      </c>
      <c r="D266" s="7" t="s">
        <v>899</v>
      </c>
      <c r="E266" s="7" t="s">
        <v>900</v>
      </c>
      <c r="F266" s="7">
        <v>0.881864016725995</v>
      </c>
      <c r="G266" s="7">
        <v>0.5887967372392371</v>
      </c>
      <c r="H266" s="7">
        <v>0.645</v>
      </c>
      <c r="I266" s="7">
        <v>0.31480770583466605</v>
      </c>
      <c r="J266" s="7">
        <v>0.761485931916506</v>
      </c>
      <c r="K266" s="7">
        <v>1.22318891816311</v>
      </c>
      <c r="L266" s="7">
        <v>1.31</v>
      </c>
      <c r="M266" s="7">
        <v>1.03881758434426</v>
      </c>
      <c r="N266" s="7">
        <v>1.27932159698663</v>
      </c>
      <c r="O266" s="7">
        <v>1.74710788400525</v>
      </c>
      <c r="P266" s="7">
        <v>1.97679983760179</v>
      </c>
      <c r="Q266" s="7">
        <v>1.118</v>
      </c>
      <c r="R266" s="7">
        <v>0.896245338989302</v>
      </c>
      <c r="S266" s="7">
        <v>1.103</v>
      </c>
      <c r="T266" s="7">
        <v>1.19997802240149</v>
      </c>
      <c r="U266" s="7">
        <v>1.044</v>
      </c>
      <c r="V266" s="7">
        <v>0.973</v>
      </c>
      <c r="W266" s="7">
        <v>0.80621044482657</v>
      </c>
      <c r="X266" s="7">
        <v>0.905</v>
      </c>
      <c r="Y266" s="7">
        <v>1.288</v>
      </c>
      <c r="Z266" s="7">
        <v>1.72795187707351</v>
      </c>
      <c r="AA266" s="7">
        <v>1.35264342657804</v>
      </c>
      <c r="AB266" s="7">
        <v>0.65</v>
      </c>
      <c r="AC266" s="5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</row>
    <row r="267" spans="1:253" ht="12.75">
      <c r="A267" s="9" t="str">
        <f>"2610009O10"</f>
        <v>2610009O10</v>
      </c>
      <c r="B267" s="7" t="s">
        <v>901</v>
      </c>
      <c r="C267" s="7" t="s">
        <v>902</v>
      </c>
      <c r="D267" s="7" t="s">
        <v>903</v>
      </c>
      <c r="E267" s="7" t="s">
        <v>904</v>
      </c>
      <c r="F267" s="7">
        <v>2.27559205017798</v>
      </c>
      <c r="G267" s="7">
        <v>1.72846202385318</v>
      </c>
      <c r="H267" s="7">
        <v>1.084</v>
      </c>
      <c r="I267" s="7">
        <v>0.914333969992919</v>
      </c>
      <c r="J267" s="7">
        <v>1.21070784858668</v>
      </c>
      <c r="K267" s="7">
        <v>1.42220699292713</v>
      </c>
      <c r="L267" s="7">
        <v>0.871</v>
      </c>
      <c r="M267" s="7">
        <v>1.82972177545153</v>
      </c>
      <c r="N267" s="7">
        <v>2.56184785323451</v>
      </c>
      <c r="O267" s="7">
        <v>1.22642285438635</v>
      </c>
      <c r="P267" s="7">
        <v>1.3423896931692</v>
      </c>
      <c r="Q267" s="7">
        <v>0.9510000000000001</v>
      </c>
      <c r="R267" s="7">
        <v>1.43772689796201</v>
      </c>
      <c r="S267" s="7">
        <v>1.948</v>
      </c>
      <c r="T267" s="7">
        <v>0.998026101513737</v>
      </c>
      <c r="U267" s="7">
        <v>1.486</v>
      </c>
      <c r="V267" s="7">
        <v>1.267</v>
      </c>
      <c r="W267" s="7">
        <v>1.27706444411604</v>
      </c>
      <c r="X267" s="7">
        <v>0.596</v>
      </c>
      <c r="Y267" s="7">
        <v>1.605</v>
      </c>
      <c r="Z267" s="7">
        <v>1.90461561375939</v>
      </c>
      <c r="AA267" s="7">
        <v>1.32276451057447</v>
      </c>
      <c r="AB267" s="7">
        <v>1.703</v>
      </c>
      <c r="AC267" s="5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</row>
    <row r="268" spans="1:253" ht="12.75">
      <c r="A268" s="9" t="str">
        <f>"2610029G12"</f>
        <v>2610029G12</v>
      </c>
      <c r="B268" s="7" t="s">
        <v>905</v>
      </c>
      <c r="C268" s="7" t="s">
        <v>906</v>
      </c>
      <c r="D268" s="7" t="s">
        <v>907</v>
      </c>
      <c r="E268" s="7" t="s">
        <v>908</v>
      </c>
      <c r="F268" s="7">
        <v>1.48258971418964</v>
      </c>
      <c r="G268" s="7">
        <v>1.33256685872404</v>
      </c>
      <c r="H268" s="7">
        <v>0.911</v>
      </c>
      <c r="I268" s="7">
        <v>0.547622484701641</v>
      </c>
      <c r="J268" s="7">
        <v>1.15492863055224</v>
      </c>
      <c r="K268" s="7">
        <v>1.81738541440302</v>
      </c>
      <c r="L268" s="7">
        <v>1.043</v>
      </c>
      <c r="M268" s="7">
        <v>0.5792708066366711</v>
      </c>
      <c r="N268" s="7">
        <v>0.951583718102571</v>
      </c>
      <c r="O268" s="7">
        <v>0.972964371517212</v>
      </c>
      <c r="P268" s="7">
        <v>0.9165351456944321</v>
      </c>
      <c r="Q268" s="7">
        <v>1.009</v>
      </c>
      <c r="R268" s="7">
        <v>1.38992714654924</v>
      </c>
      <c r="S268" s="7">
        <v>0.909</v>
      </c>
      <c r="T268" s="7">
        <v>0.91510197880249</v>
      </c>
      <c r="U268" s="7">
        <v>1.24</v>
      </c>
      <c r="V268" s="7">
        <v>1.157</v>
      </c>
      <c r="W268" s="7">
        <v>0.9366268403132221</v>
      </c>
      <c r="X268" s="7">
        <v>1.291</v>
      </c>
      <c r="Y268" s="7">
        <v>1.545</v>
      </c>
      <c r="Z268" s="7">
        <v>2.48167416972237</v>
      </c>
      <c r="AA268" s="7">
        <v>1.38625720708205</v>
      </c>
      <c r="AB268" s="7">
        <v>1.143</v>
      </c>
      <c r="AC268" s="5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</row>
    <row r="269" spans="1:253" ht="12.75">
      <c r="A269" s="9" t="str">
        <f>"9130020K17"</f>
        <v>9130020K17</v>
      </c>
      <c r="B269" s="7" t="s">
        <v>909</v>
      </c>
      <c r="C269" s="7" t="s">
        <v>910</v>
      </c>
      <c r="D269" s="7" t="s">
        <v>911</v>
      </c>
      <c r="E269" s="7" t="s">
        <v>912</v>
      </c>
      <c r="F269" s="7">
        <v>2.39734032405372</v>
      </c>
      <c r="G269" s="7">
        <v>1.24301517957567</v>
      </c>
      <c r="H269" s="7">
        <v>1.297</v>
      </c>
      <c r="I269" s="7">
        <v>1.03694724610057</v>
      </c>
      <c r="J269" s="7">
        <v>0.9761363156025851</v>
      </c>
      <c r="K269" s="7">
        <v>1.56297414967713</v>
      </c>
      <c r="L269" s="7">
        <v>1.124</v>
      </c>
      <c r="M269" s="7">
        <v>0.7896948574817241</v>
      </c>
      <c r="N269" s="7">
        <v>2.46952075845937</v>
      </c>
      <c r="O269" s="7">
        <v>1.54988097715345</v>
      </c>
      <c r="P269" s="7">
        <v>2.46712973262794</v>
      </c>
      <c r="Q269" s="7">
        <v>1.458</v>
      </c>
      <c r="R269" s="7">
        <v>2.73205454168572</v>
      </c>
      <c r="S269" s="7">
        <v>1.222</v>
      </c>
      <c r="T269" s="7">
        <v>3.36668941820045</v>
      </c>
      <c r="U269" s="7">
        <v>1.447</v>
      </c>
      <c r="V269" s="7">
        <v>1.647</v>
      </c>
      <c r="W269" s="7">
        <v>1.47099531792411</v>
      </c>
      <c r="X269" s="7">
        <v>3.697</v>
      </c>
      <c r="Y269" s="7">
        <v>4.541</v>
      </c>
      <c r="Z269" s="7">
        <v>6.87763532565043</v>
      </c>
      <c r="AA269" s="7">
        <v>1.84377810838663</v>
      </c>
      <c r="AB269" s="7">
        <v>1.017</v>
      </c>
      <c r="AC269" s="5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</row>
    <row r="270" spans="1:253" ht="12.75">
      <c r="A270" s="9" t="str">
        <f>"1300019C06"</f>
        <v>1300019C06</v>
      </c>
      <c r="B270" s="7" t="s">
        <v>810</v>
      </c>
      <c r="C270" s="7" t="s">
        <v>811</v>
      </c>
      <c r="D270" s="7" t="s">
        <v>812</v>
      </c>
      <c r="E270" s="7" t="s">
        <v>813</v>
      </c>
      <c r="F270" s="7">
        <v>2.07756395166056</v>
      </c>
      <c r="G270" s="7">
        <v>0.9584132748667481</v>
      </c>
      <c r="H270" s="7">
        <v>0.8220000000000001</v>
      </c>
      <c r="I270" s="7">
        <v>0.81203086845525</v>
      </c>
      <c r="J270" s="7">
        <v>0.9846028040542399</v>
      </c>
      <c r="K270" s="7">
        <v>1.83639286082511</v>
      </c>
      <c r="L270" s="7">
        <v>1.093</v>
      </c>
      <c r="M270" s="7">
        <v>0.7485775142131511</v>
      </c>
      <c r="N270" s="7">
        <v>1.46700727875195</v>
      </c>
      <c r="O270" s="7">
        <v>1.17913553889643</v>
      </c>
      <c r="P270" s="7">
        <v>1.70274706413557</v>
      </c>
      <c r="Q270" s="7">
        <v>1.195</v>
      </c>
      <c r="R270" s="7">
        <v>1.46237364478421</v>
      </c>
      <c r="S270" s="7">
        <v>1.016</v>
      </c>
      <c r="T270" s="7">
        <v>1.64727192059314</v>
      </c>
      <c r="U270" s="7">
        <v>0.967</v>
      </c>
      <c r="V270" s="7">
        <v>1.219</v>
      </c>
      <c r="W270" s="7">
        <v>1.18475673562224</v>
      </c>
      <c r="X270" s="7">
        <v>2.58</v>
      </c>
      <c r="Y270" s="7">
        <v>2.2520000000000002</v>
      </c>
      <c r="Z270" s="7">
        <v>3.52166908678191</v>
      </c>
      <c r="AA270" s="7">
        <v>1.80393955371521</v>
      </c>
      <c r="AB270" s="7">
        <v>1.16</v>
      </c>
      <c r="AC270" s="5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</row>
    <row r="271" spans="1:253" ht="12.75">
      <c r="A271" s="9" t="str">
        <f>"2310015L07"</f>
        <v>2310015L07</v>
      </c>
      <c r="B271" s="7" t="s">
        <v>814</v>
      </c>
      <c r="C271" s="7" t="s">
        <v>815</v>
      </c>
      <c r="D271" s="7" t="s">
        <v>816</v>
      </c>
      <c r="E271" s="7" t="s">
        <v>1153</v>
      </c>
      <c r="F271" s="7">
        <v>1.51328332862421</v>
      </c>
      <c r="G271" s="7">
        <v>1.13427054379971</v>
      </c>
      <c r="H271" s="7">
        <v>0.778</v>
      </c>
      <c r="I271" s="7">
        <v>0.8251948704913471</v>
      </c>
      <c r="J271" s="7">
        <v>0.5084873358317551</v>
      </c>
      <c r="K271" s="7">
        <v>1.25350941410482</v>
      </c>
      <c r="L271" s="7">
        <v>0.545</v>
      </c>
      <c r="M271" s="7">
        <v>0.256378728615812</v>
      </c>
      <c r="N271" s="7">
        <v>1.48143665399429</v>
      </c>
      <c r="O271" s="7">
        <v>1.7894084867877</v>
      </c>
      <c r="P271" s="7">
        <v>0.9456263129241461</v>
      </c>
      <c r="Q271" s="7">
        <v>1.412</v>
      </c>
      <c r="R271" s="7">
        <v>1.66851007275175</v>
      </c>
      <c r="S271" s="7">
        <v>0.69</v>
      </c>
      <c r="T271" s="7">
        <v>1.67823078298289</v>
      </c>
      <c r="U271" s="7">
        <v>0.713</v>
      </c>
      <c r="V271" s="7">
        <v>1.138</v>
      </c>
      <c r="W271" s="7">
        <v>0.9891321423922631</v>
      </c>
      <c r="X271" s="7">
        <v>0.6890000000000001</v>
      </c>
      <c r="Y271" s="7">
        <v>2.468</v>
      </c>
      <c r="Z271" s="7">
        <v>2.86723955124847</v>
      </c>
      <c r="AA271" s="7">
        <v>1.74480419912482</v>
      </c>
      <c r="AB271" s="7">
        <v>0.609</v>
      </c>
      <c r="AC271" s="5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</row>
    <row r="272" spans="1:253" ht="12.75">
      <c r="A272" s="9" t="str">
        <f>"2310042P20"</f>
        <v>2310042P20</v>
      </c>
      <c r="B272" s="7" t="s">
        <v>1154</v>
      </c>
      <c r="C272" s="7" t="s">
        <v>1155</v>
      </c>
      <c r="D272" s="7" t="s">
        <v>1156</v>
      </c>
      <c r="E272" s="7" t="s">
        <v>1157</v>
      </c>
      <c r="F272" s="7">
        <v>1.20986231646872</v>
      </c>
      <c r="G272" s="7">
        <v>0.6904579979072241</v>
      </c>
      <c r="H272" s="7">
        <v>0.461</v>
      </c>
      <c r="I272" s="7">
        <v>0.34828188244074204</v>
      </c>
      <c r="J272" s="7">
        <v>1.01099832687411</v>
      </c>
      <c r="K272" s="7">
        <v>1.58165040598823</v>
      </c>
      <c r="L272" s="7">
        <v>0.66</v>
      </c>
      <c r="M272" s="7">
        <v>0.37852142479598705</v>
      </c>
      <c r="N272" s="7">
        <v>0.582847469147002</v>
      </c>
      <c r="O272" s="7">
        <v>3.68589059991785</v>
      </c>
      <c r="P272" s="7">
        <v>1.10658537084523</v>
      </c>
      <c r="Q272" s="7">
        <v>1.145</v>
      </c>
      <c r="R272" s="7">
        <v>1.05682262889155</v>
      </c>
      <c r="S272" s="7">
        <v>0.717</v>
      </c>
      <c r="T272" s="7">
        <v>1.44749814206292</v>
      </c>
      <c r="U272" s="7">
        <v>0.73</v>
      </c>
      <c r="V272" s="7">
        <v>0.762</v>
      </c>
      <c r="W272" s="7">
        <v>0.6342979235032581</v>
      </c>
      <c r="X272" s="7">
        <v>0.484</v>
      </c>
      <c r="Y272" s="7">
        <v>1.6320000000000001</v>
      </c>
      <c r="Z272" s="7">
        <v>2.3095237401781</v>
      </c>
      <c r="AA272" s="7">
        <v>1.85249279222101</v>
      </c>
      <c r="AB272" s="7">
        <v>0.601</v>
      </c>
      <c r="AC272" s="5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</row>
    <row r="273" spans="1:253" ht="12.75">
      <c r="A273" s="9" t="str">
        <f>"3110002K08"</f>
        <v>3110002K08</v>
      </c>
      <c r="B273" s="7" t="s">
        <v>1158</v>
      </c>
      <c r="C273" s="7" t="s">
        <v>1159</v>
      </c>
      <c r="D273" s="7" t="s">
        <v>1160</v>
      </c>
      <c r="E273" s="7" t="s">
        <v>1161</v>
      </c>
      <c r="F273" s="7">
        <v>1.54490040213224</v>
      </c>
      <c r="G273" s="7">
        <v>0.8906786289842671</v>
      </c>
      <c r="H273" s="7">
        <v>0.657</v>
      </c>
      <c r="I273" s="7">
        <v>0.511139393344458</v>
      </c>
      <c r="J273" s="7">
        <v>1.62705986891512</v>
      </c>
      <c r="K273" s="7">
        <v>0.8643215126967481</v>
      </c>
      <c r="L273" s="7">
        <v>2.327</v>
      </c>
      <c r="M273" s="7">
        <v>0.8973255501553441</v>
      </c>
      <c r="N273" s="7">
        <v>0.8869547846583121</v>
      </c>
      <c r="O273" s="7">
        <v>0.888112913272834</v>
      </c>
      <c r="P273" s="7">
        <v>0.7379950955141871</v>
      </c>
      <c r="Q273" s="7">
        <v>1.254</v>
      </c>
      <c r="R273" s="7">
        <v>1.25549034570085</v>
      </c>
      <c r="S273" s="7">
        <v>0.994</v>
      </c>
      <c r="T273" s="7">
        <v>1.28593762172943</v>
      </c>
      <c r="U273" s="7">
        <v>0.8180000000000001</v>
      </c>
      <c r="V273" s="7">
        <v>0.888</v>
      </c>
      <c r="W273" s="7">
        <v>0.7545520024584811</v>
      </c>
      <c r="X273" s="7">
        <v>0.306</v>
      </c>
      <c r="Y273" s="7">
        <v>1.822</v>
      </c>
      <c r="Z273" s="7">
        <v>2.58870402479483</v>
      </c>
      <c r="AA273" s="7">
        <v>1.85809508897167</v>
      </c>
      <c r="AB273" s="7">
        <v>1.559</v>
      </c>
      <c r="AC273" s="5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</row>
    <row r="274" spans="1:253" ht="12.75">
      <c r="A274" s="9" t="str">
        <f>"2610511O17"</f>
        <v>2610511O17</v>
      </c>
      <c r="B274" s="7" t="s">
        <v>1162</v>
      </c>
      <c r="C274" s="7" t="s">
        <v>1163</v>
      </c>
      <c r="D274" s="7" t="s">
        <v>1164</v>
      </c>
      <c r="E274" s="7" t="s">
        <v>1165</v>
      </c>
      <c r="F274" s="7">
        <v>1.51061266020125</v>
      </c>
      <c r="G274" s="7">
        <v>1.02549489049053</v>
      </c>
      <c r="H274" s="7">
        <v>1.01</v>
      </c>
      <c r="I274" s="7">
        <v>0.9218562568706891</v>
      </c>
      <c r="J274" s="7">
        <v>2.43635655914686</v>
      </c>
      <c r="K274" s="7">
        <v>1.49961628997029</v>
      </c>
      <c r="L274" s="7">
        <v>1.727</v>
      </c>
      <c r="M274" s="7">
        <v>1.07630692673619</v>
      </c>
      <c r="N274" s="7">
        <v>3.66545962524677</v>
      </c>
      <c r="O274" s="7">
        <v>3.53073235972911</v>
      </c>
      <c r="P274" s="7">
        <v>3.85649087729771</v>
      </c>
      <c r="Q274" s="7">
        <v>1.895</v>
      </c>
      <c r="R274" s="7">
        <v>2.87246631146071</v>
      </c>
      <c r="S274" s="7">
        <v>1.65</v>
      </c>
      <c r="T274" s="7">
        <v>3.04281648284519</v>
      </c>
      <c r="U274" s="7">
        <v>1.489</v>
      </c>
      <c r="V274" s="7">
        <v>2.218</v>
      </c>
      <c r="W274" s="7">
        <v>3.03514520405297</v>
      </c>
      <c r="X274" s="7">
        <v>3.021</v>
      </c>
      <c r="Y274" s="7">
        <v>2.583</v>
      </c>
      <c r="Z274" s="7">
        <v>2.68799678191025</v>
      </c>
      <c r="AA274" s="7">
        <v>2.49737939596461</v>
      </c>
      <c r="AB274" s="7">
        <v>1.225</v>
      </c>
      <c r="AC274" s="5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</row>
    <row r="275" spans="1:253" ht="12.75">
      <c r="A275" s="9" t="str">
        <f>"4831420N21"</f>
        <v>4831420N21</v>
      </c>
      <c r="B275" s="7" t="s">
        <v>1166</v>
      </c>
      <c r="C275" s="7" t="s">
        <v>1167</v>
      </c>
      <c r="D275" s="7" t="s">
        <v>1168</v>
      </c>
      <c r="E275" s="7" t="s">
        <v>1169</v>
      </c>
      <c r="F275" s="7">
        <v>1.43495166105884</v>
      </c>
      <c r="G275" s="7">
        <v>1.32077322317166</v>
      </c>
      <c r="H275" s="7">
        <v>0.507</v>
      </c>
      <c r="I275" s="7">
        <v>0.417110807372335</v>
      </c>
      <c r="J275" s="7">
        <v>1.32724657198004</v>
      </c>
      <c r="K275" s="7">
        <v>1.82415568724551</v>
      </c>
      <c r="L275" s="7">
        <v>1.555</v>
      </c>
      <c r="M275" s="7">
        <v>2.14052051721692</v>
      </c>
      <c r="N275" s="7">
        <v>1.11406220949802</v>
      </c>
      <c r="O275" s="7">
        <v>0.586845639184507</v>
      </c>
      <c r="P275" s="7">
        <v>0.9877477995721891</v>
      </c>
      <c r="Q275" s="7">
        <v>0.989</v>
      </c>
      <c r="R275" s="7">
        <v>1.20246249647731</v>
      </c>
      <c r="S275" s="7">
        <v>1.53</v>
      </c>
      <c r="T275" s="7">
        <v>1.008552239596</v>
      </c>
      <c r="U275" s="7">
        <v>1.487</v>
      </c>
      <c r="V275" s="7">
        <v>1.484</v>
      </c>
      <c r="W275" s="7">
        <v>1.09329588683939</v>
      </c>
      <c r="X275" s="7">
        <v>1.317</v>
      </c>
      <c r="Y275" s="7">
        <v>1.353</v>
      </c>
      <c r="Z275" s="7">
        <v>1.89494424131308</v>
      </c>
      <c r="AA275" s="7">
        <v>0.906949596191534</v>
      </c>
      <c r="AB275" s="7">
        <v>0.41600000000000004</v>
      </c>
      <c r="AC275" s="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</row>
    <row r="276" spans="1:253" ht="12.75">
      <c r="A276" s="9" t="str">
        <f>"2310038F17"</f>
        <v>2310038F17</v>
      </c>
      <c r="B276" s="7" t="s">
        <v>1170</v>
      </c>
      <c r="C276" s="7" t="s">
        <v>1171</v>
      </c>
      <c r="D276" s="7" t="s">
        <v>1172</v>
      </c>
      <c r="E276" s="7" t="s">
        <v>1173</v>
      </c>
      <c r="F276" s="7">
        <v>2.17532433427317</v>
      </c>
      <c r="G276" s="7">
        <v>2.08589999944501</v>
      </c>
      <c r="H276" s="7">
        <v>0.763</v>
      </c>
      <c r="I276" s="7">
        <v>0.808645839360253</v>
      </c>
      <c r="J276" s="7">
        <v>0.80083020178008</v>
      </c>
      <c r="K276" s="7">
        <v>1.35414722406838</v>
      </c>
      <c r="L276" s="7">
        <v>0.438</v>
      </c>
      <c r="M276" s="7">
        <v>0.28177473475228404</v>
      </c>
      <c r="N276" s="7">
        <v>2.85869617843916</v>
      </c>
      <c r="O276" s="7">
        <v>1.18227567737019</v>
      </c>
      <c r="P276" s="7">
        <v>1.94923361846579</v>
      </c>
      <c r="Q276" s="7">
        <v>1.424</v>
      </c>
      <c r="R276" s="7">
        <v>3.34971695447252</v>
      </c>
      <c r="S276" s="7">
        <v>1.004</v>
      </c>
      <c r="T276" s="7">
        <v>1.27933598089839</v>
      </c>
      <c r="U276" s="7">
        <v>1.172</v>
      </c>
      <c r="V276" s="7">
        <v>1.667</v>
      </c>
      <c r="W276" s="7">
        <v>1.34142578214841</v>
      </c>
      <c r="X276" s="7">
        <v>2.85</v>
      </c>
      <c r="Y276" s="7">
        <v>2.835</v>
      </c>
      <c r="Z276" s="7">
        <v>3.83631107036843</v>
      </c>
      <c r="AA276" s="7">
        <v>0.855906448018778</v>
      </c>
      <c r="AB276" s="7">
        <v>0.366</v>
      </c>
      <c r="AC276" s="5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</row>
    <row r="277" spans="1:253" ht="12.75">
      <c r="A277" s="9" t="str">
        <f>"4932412G04"</f>
        <v>4932412G04</v>
      </c>
      <c r="B277" s="7" t="s">
        <v>1174</v>
      </c>
      <c r="C277" s="7" t="s">
        <v>1175</v>
      </c>
      <c r="D277" s="7" t="s">
        <v>1176</v>
      </c>
      <c r="E277" s="7" t="s">
        <v>1177</v>
      </c>
      <c r="F277" s="7">
        <v>2.53345718316417</v>
      </c>
      <c r="G277" s="7">
        <v>1.2355960069389</v>
      </c>
      <c r="H277" s="7">
        <v>1.342</v>
      </c>
      <c r="I277" s="7">
        <v>0.94141420275289</v>
      </c>
      <c r="J277" s="7">
        <v>1.09616124012311</v>
      </c>
      <c r="K277" s="7">
        <v>1.60503513277298</v>
      </c>
      <c r="L277" s="7">
        <v>1.463</v>
      </c>
      <c r="M277" s="7">
        <v>0.917884221789631</v>
      </c>
      <c r="N277" s="7">
        <v>1.93110310777858</v>
      </c>
      <c r="O277" s="7">
        <v>2.2173517426777</v>
      </c>
      <c r="P277" s="7">
        <v>2.8104668056752002</v>
      </c>
      <c r="Q277" s="7">
        <v>1.199</v>
      </c>
      <c r="R277" s="7">
        <v>2.54085553603467</v>
      </c>
      <c r="S277" s="7">
        <v>1.477</v>
      </c>
      <c r="T277" s="7">
        <v>2.07893268967919</v>
      </c>
      <c r="U277" s="7">
        <v>1.901</v>
      </c>
      <c r="V277" s="7">
        <v>1.22</v>
      </c>
      <c r="W277" s="7">
        <v>1.61919576734076</v>
      </c>
      <c r="X277" s="7">
        <v>1.814</v>
      </c>
      <c r="Y277" s="7">
        <v>1.903</v>
      </c>
      <c r="Z277" s="7">
        <v>3.22894888074035</v>
      </c>
      <c r="AA277" s="7">
        <v>1.23997501414793</v>
      </c>
      <c r="AB277" s="7">
        <v>1.073</v>
      </c>
      <c r="AC277" s="5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</row>
    <row r="278" spans="1:253" ht="12.75">
      <c r="A278" s="9" t="str">
        <f>"2410081M15"</f>
        <v>2410081M15</v>
      </c>
      <c r="B278" s="7" t="s">
        <v>1178</v>
      </c>
      <c r="C278" s="7" t="s">
        <v>1179</v>
      </c>
      <c r="D278" s="7" t="s">
        <v>1180</v>
      </c>
      <c r="E278" s="7" t="s">
        <v>1181</v>
      </c>
      <c r="F278" s="7">
        <v>2.90088217983131</v>
      </c>
      <c r="G278" s="7">
        <v>1.567493155784</v>
      </c>
      <c r="H278" s="7">
        <v>0.9540000000000001</v>
      </c>
      <c r="I278" s="7">
        <v>1.8429602850536</v>
      </c>
      <c r="J278" s="7">
        <v>0.7052086851496221</v>
      </c>
      <c r="K278" s="7">
        <v>1.88645709166816</v>
      </c>
      <c r="L278" s="7">
        <v>1.003</v>
      </c>
      <c r="M278" s="7">
        <v>1.08598159574056</v>
      </c>
      <c r="N278" s="7">
        <v>1.34419002683521</v>
      </c>
      <c r="O278" s="7">
        <v>1.24467763097445</v>
      </c>
      <c r="P278" s="7">
        <v>1.94927656097278</v>
      </c>
      <c r="Q278" s="7">
        <v>1.976</v>
      </c>
      <c r="R278" s="7">
        <v>2.04269250177978</v>
      </c>
      <c r="S278" s="7">
        <v>1.548</v>
      </c>
      <c r="T278" s="7">
        <v>0.796354650286175</v>
      </c>
      <c r="U278" s="7">
        <v>1.198</v>
      </c>
      <c r="V278" s="7">
        <v>1.078</v>
      </c>
      <c r="W278" s="7">
        <v>0.9230770849379851</v>
      </c>
      <c r="X278" s="7">
        <v>1.3820000000000001</v>
      </c>
      <c r="Y278" s="7">
        <v>2.891</v>
      </c>
      <c r="Z278" s="7">
        <v>3.95236753972412</v>
      </c>
      <c r="AA278" s="7">
        <v>0.6125177780730741</v>
      </c>
      <c r="AB278" s="7">
        <v>1.313</v>
      </c>
      <c r="AC278" s="5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</row>
    <row r="279" spans="1:253" ht="12.75">
      <c r="A279" s="9" t="str">
        <f>"1200009E17"</f>
        <v>1200009E17</v>
      </c>
      <c r="B279" s="7" t="s">
        <v>1182</v>
      </c>
      <c r="C279" s="7" t="s">
        <v>1183</v>
      </c>
      <c r="D279" s="7" t="s">
        <v>1184</v>
      </c>
      <c r="E279" s="7" t="s">
        <v>1185</v>
      </c>
      <c r="F279" s="7">
        <v>1.36672628146073</v>
      </c>
      <c r="G279" s="7">
        <v>0.824517513527206</v>
      </c>
      <c r="H279" s="7">
        <v>1.049</v>
      </c>
      <c r="I279" s="7">
        <v>0.642779413705429</v>
      </c>
      <c r="J279" s="7">
        <v>0.599626593870159</v>
      </c>
      <c r="K279" s="7">
        <v>1.26538236413789</v>
      </c>
      <c r="L279" s="7">
        <v>0.606</v>
      </c>
      <c r="M279" s="7">
        <v>0.44140677332439404</v>
      </c>
      <c r="N279" s="7">
        <v>0.763993011885371</v>
      </c>
      <c r="O279" s="7">
        <v>1.16027294789127</v>
      </c>
      <c r="P279" s="7">
        <v>0.571321490791846</v>
      </c>
      <c r="Q279" s="7">
        <v>1.151</v>
      </c>
      <c r="R279" s="7">
        <v>1.27640273694393</v>
      </c>
      <c r="S279" s="7">
        <v>0.641</v>
      </c>
      <c r="T279" s="7">
        <v>0.44226971784177205</v>
      </c>
      <c r="U279" s="7">
        <v>0.844</v>
      </c>
      <c r="V279" s="7">
        <v>0.854</v>
      </c>
      <c r="W279" s="7">
        <v>0.531827898478032</v>
      </c>
      <c r="X279" s="7">
        <v>0.385</v>
      </c>
      <c r="Y279" s="7">
        <v>1.748</v>
      </c>
      <c r="Z279" s="7">
        <v>1.44619255980444</v>
      </c>
      <c r="AA279" s="7">
        <v>0.890142705939529</v>
      </c>
      <c r="AB279" s="7">
        <v>0.962</v>
      </c>
      <c r="AC279" s="5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</row>
    <row r="280" spans="1:253" ht="12.75">
      <c r="A280" s="9" t="str">
        <f>"1700017G21"</f>
        <v>1700017G21</v>
      </c>
      <c r="B280" s="7" t="s">
        <v>1186</v>
      </c>
      <c r="C280" s="7" t="s">
        <v>1187</v>
      </c>
      <c r="D280" s="7" t="s">
        <v>1188</v>
      </c>
      <c r="E280" s="7"/>
      <c r="F280" s="7">
        <v>2.72417804598753</v>
      </c>
      <c r="G280" s="7">
        <v>1.82601065199367</v>
      </c>
      <c r="H280" s="7">
        <v>2.097</v>
      </c>
      <c r="I280" s="7">
        <v>1.70455020650264</v>
      </c>
      <c r="J280" s="7">
        <v>1.04187610828602</v>
      </c>
      <c r="K280" s="7">
        <v>1.71451157926962</v>
      </c>
      <c r="L280" s="7">
        <v>1.085</v>
      </c>
      <c r="M280" s="7">
        <v>0.72922817620441</v>
      </c>
      <c r="N280" s="7">
        <v>2.8620863664924</v>
      </c>
      <c r="O280" s="7">
        <v>3.30805221412086</v>
      </c>
      <c r="P280" s="7">
        <v>3.09868636585847</v>
      </c>
      <c r="Q280" s="7">
        <v>2.21</v>
      </c>
      <c r="R280" s="7">
        <v>3.28249855404832</v>
      </c>
      <c r="S280" s="7">
        <v>1.342</v>
      </c>
      <c r="T280" s="7">
        <v>1.51107559964999</v>
      </c>
      <c r="U280" s="7">
        <v>1.704</v>
      </c>
      <c r="V280" s="7">
        <v>2.236</v>
      </c>
      <c r="W280" s="7">
        <v>1.597177414856</v>
      </c>
      <c r="X280" s="7">
        <v>2.415</v>
      </c>
      <c r="Y280" s="7">
        <v>2.325</v>
      </c>
      <c r="Z280" s="7">
        <v>2.55066329317269</v>
      </c>
      <c r="AA280" s="7">
        <v>0.567699404067727</v>
      </c>
      <c r="AB280" s="7">
        <v>0.798</v>
      </c>
      <c r="AC280" s="5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</row>
    <row r="281" spans="1:253" ht="12.75">
      <c r="A281" s="9" t="str">
        <f>"2810049M13"</f>
        <v>2810049M13</v>
      </c>
      <c r="B281" s="7" t="s">
        <v>1189</v>
      </c>
      <c r="C281" s="7" t="s">
        <v>1190</v>
      </c>
      <c r="D281" s="7" t="s">
        <v>1191</v>
      </c>
      <c r="E281" s="7" t="s">
        <v>1192</v>
      </c>
      <c r="F281" s="7">
        <v>1.79405970101737</v>
      </c>
      <c r="G281" s="7">
        <v>1.72768086565516</v>
      </c>
      <c r="H281" s="7">
        <v>0.462</v>
      </c>
      <c r="I281" s="7">
        <v>1.81813673835696</v>
      </c>
      <c r="J281" s="7">
        <v>1.02145693025556</v>
      </c>
      <c r="K281" s="7">
        <v>1.62013016605942</v>
      </c>
      <c r="L281" s="7">
        <v>0.515</v>
      </c>
      <c r="M281" s="7">
        <v>0.6409468215395311</v>
      </c>
      <c r="N281" s="7">
        <v>1.07767275414447</v>
      </c>
      <c r="O281" s="7">
        <v>0.8880012194825341</v>
      </c>
      <c r="P281" s="7">
        <v>0.82573874238448</v>
      </c>
      <c r="Q281" s="7">
        <v>1.629</v>
      </c>
      <c r="R281" s="7">
        <v>2.50127136689598</v>
      </c>
      <c r="S281" s="7">
        <v>0.81</v>
      </c>
      <c r="T281" s="7">
        <v>0.871274970948072</v>
      </c>
      <c r="U281" s="7">
        <v>1.055</v>
      </c>
      <c r="V281" s="7">
        <v>1.218</v>
      </c>
      <c r="W281" s="7">
        <v>0.681722067316585</v>
      </c>
      <c r="X281" s="7">
        <v>1.054</v>
      </c>
      <c r="Y281" s="7">
        <v>2.119</v>
      </c>
      <c r="Z281" s="7">
        <v>2.85885769512834</v>
      </c>
      <c r="AA281" s="7">
        <v>0.502961752726671</v>
      </c>
      <c r="AB281" s="7">
        <v>0.655</v>
      </c>
      <c r="AC281" s="5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</row>
    <row r="282" spans="1:253" ht="12.75">
      <c r="A282" s="9" t="str">
        <f>"2810011C24"</f>
        <v>2810011C24</v>
      </c>
      <c r="B282" s="7" t="s">
        <v>1193</v>
      </c>
      <c r="C282" s="7" t="s">
        <v>1194</v>
      </c>
      <c r="D282" s="7" t="s">
        <v>1195</v>
      </c>
      <c r="E282" s="7" t="s">
        <v>1196</v>
      </c>
      <c r="F282" s="7">
        <v>1.16839126511478</v>
      </c>
      <c r="G282" s="7">
        <v>0.9857162418573671</v>
      </c>
      <c r="H282" s="7">
        <v>0.9470000000000001</v>
      </c>
      <c r="I282" s="7">
        <v>0.6946831931620411</v>
      </c>
      <c r="J282" s="7">
        <v>0.974642229405234</v>
      </c>
      <c r="K282" s="7">
        <v>2.19999452126065</v>
      </c>
      <c r="L282" s="7">
        <v>0.577</v>
      </c>
      <c r="M282" s="7">
        <v>0.32047341076976604</v>
      </c>
      <c r="N282" s="7">
        <v>1.41722457044084</v>
      </c>
      <c r="O282" s="7">
        <v>2.09589814381922</v>
      </c>
      <c r="P282" s="7">
        <v>0.8824553844599621</v>
      </c>
      <c r="Q282" s="7">
        <v>1.095</v>
      </c>
      <c r="R282" s="7">
        <v>1.58112615220029</v>
      </c>
      <c r="S282" s="7">
        <v>1.43</v>
      </c>
      <c r="T282" s="7">
        <v>0.7485132500288141</v>
      </c>
      <c r="U282" s="7">
        <v>1.335</v>
      </c>
      <c r="V282" s="7">
        <v>1.312</v>
      </c>
      <c r="W282" s="7">
        <v>0.740155387372293</v>
      </c>
      <c r="X282" s="7">
        <v>1.127</v>
      </c>
      <c r="Y282" s="7">
        <v>2.846</v>
      </c>
      <c r="Z282" s="7">
        <v>0.326892388685176</v>
      </c>
      <c r="AA282" s="7">
        <v>0.778096770926161</v>
      </c>
      <c r="AB282" s="7">
        <v>1.476</v>
      </c>
      <c r="AC282" s="5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</row>
    <row r="283" spans="1:253" ht="12.75">
      <c r="A283" s="9" t="str">
        <f>"2700038B03"</f>
        <v>2700038B03</v>
      </c>
      <c r="B283" s="7" t="s">
        <v>1197</v>
      </c>
      <c r="C283" s="7" t="s">
        <v>1198</v>
      </c>
      <c r="D283" s="7" t="s">
        <v>1199</v>
      </c>
      <c r="E283" s="7" t="s">
        <v>1200</v>
      </c>
      <c r="F283" s="7">
        <v>0.8409341854185781</v>
      </c>
      <c r="G283" s="7">
        <v>0.9443863725692051</v>
      </c>
      <c r="H283" s="7">
        <v>0.684</v>
      </c>
      <c r="I283" s="7">
        <v>0.416734693028447</v>
      </c>
      <c r="J283" s="7">
        <v>0.86756605192842</v>
      </c>
      <c r="K283" s="7">
        <v>1.22856505011603</v>
      </c>
      <c r="L283" s="7">
        <v>0.6970000000000001</v>
      </c>
      <c r="M283" s="7">
        <v>0.7425308460854191</v>
      </c>
      <c r="N283" s="7">
        <v>0.795659570897102</v>
      </c>
      <c r="O283" s="7">
        <v>1.22255638400796</v>
      </c>
      <c r="P283" s="7">
        <v>0.8868883095291511</v>
      </c>
      <c r="Q283" s="7">
        <v>1.034</v>
      </c>
      <c r="R283" s="7">
        <v>1.40486456886573</v>
      </c>
      <c r="S283" s="7">
        <v>0.779</v>
      </c>
      <c r="T283" s="7">
        <v>0.535340855113927</v>
      </c>
      <c r="U283" s="7">
        <v>1.013</v>
      </c>
      <c r="V283" s="7">
        <v>1.327</v>
      </c>
      <c r="W283" s="7">
        <v>0.8417785526865661</v>
      </c>
      <c r="X283" s="7">
        <v>0.962</v>
      </c>
      <c r="Y283" s="7">
        <v>1.048</v>
      </c>
      <c r="Z283" s="7">
        <v>1.48874659856819</v>
      </c>
      <c r="AA283" s="7">
        <v>0.38220113387893</v>
      </c>
      <c r="AB283" s="7">
        <v>1.138</v>
      </c>
      <c r="AC283" s="5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</row>
    <row r="284" spans="1:253" ht="12.75">
      <c r="A284" s="9" t="str">
        <f>"2610109I01"</f>
        <v>2610109I01</v>
      </c>
      <c r="B284" s="7" t="s">
        <v>758</v>
      </c>
      <c r="C284" s="7" t="s">
        <v>759</v>
      </c>
      <c r="D284" s="7" t="s">
        <v>760</v>
      </c>
      <c r="E284" s="7" t="s">
        <v>761</v>
      </c>
      <c r="F284" s="7">
        <v>1.12905736502902</v>
      </c>
      <c r="G284" s="7">
        <v>0.86137260297192</v>
      </c>
      <c r="H284" s="7">
        <v>1.07</v>
      </c>
      <c r="I284" s="7">
        <v>0.8033802385458151</v>
      </c>
      <c r="J284" s="7">
        <v>0.886989172493981</v>
      </c>
      <c r="K284" s="7">
        <v>1.49874130642713</v>
      </c>
      <c r="L284" s="7">
        <v>1.134</v>
      </c>
      <c r="M284" s="7">
        <v>0.8429055370057611</v>
      </c>
      <c r="N284" s="7">
        <v>1.16945567911997</v>
      </c>
      <c r="O284" s="7">
        <v>2.04672388685904</v>
      </c>
      <c r="P284" s="7">
        <v>1.38731600058868</v>
      </c>
      <c r="Q284" s="7">
        <v>1.073</v>
      </c>
      <c r="R284" s="7">
        <v>1.76635018892475</v>
      </c>
      <c r="S284" s="7">
        <v>1.392</v>
      </c>
      <c r="T284" s="7">
        <v>1.10037505149438</v>
      </c>
      <c r="U284" s="7">
        <v>1.247</v>
      </c>
      <c r="V284" s="7">
        <v>1.456</v>
      </c>
      <c r="W284" s="7">
        <v>1.12632341556653</v>
      </c>
      <c r="X284" s="7">
        <v>1.408</v>
      </c>
      <c r="Y284" s="7">
        <v>1.305</v>
      </c>
      <c r="Z284" s="7">
        <v>1.34432077003667</v>
      </c>
      <c r="AA284" s="7">
        <v>0.7656472225913431</v>
      </c>
      <c r="AB284" s="7">
        <v>1.651</v>
      </c>
      <c r="AC284" s="5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</row>
    <row r="285" spans="1:253" ht="12.75">
      <c r="A285" s="9" t="str">
        <f>"2610019F01"</f>
        <v>2610019F01</v>
      </c>
      <c r="B285" s="7" t="s">
        <v>762</v>
      </c>
      <c r="C285" s="7" t="s">
        <v>763</v>
      </c>
      <c r="D285" s="7" t="s">
        <v>764</v>
      </c>
      <c r="E285" s="7" t="s">
        <v>765</v>
      </c>
      <c r="F285" s="7">
        <v>1.23684542482555</v>
      </c>
      <c r="G285" s="7">
        <v>0.7973619067413311</v>
      </c>
      <c r="H285" s="7">
        <v>1.298</v>
      </c>
      <c r="I285" s="7">
        <v>0.796234066011933</v>
      </c>
      <c r="J285" s="7">
        <v>0.5966384214754571</v>
      </c>
      <c r="K285" s="7">
        <v>1.24751164509697</v>
      </c>
      <c r="L285" s="7">
        <v>0.8280000000000001</v>
      </c>
      <c r="M285" s="7">
        <v>0.636109487037346</v>
      </c>
      <c r="N285" s="7">
        <v>1.76281984373858</v>
      </c>
      <c r="O285" s="7">
        <v>2.2387914792965</v>
      </c>
      <c r="P285" s="7">
        <v>1.27883297724205</v>
      </c>
      <c r="Q285" s="7">
        <v>2.023</v>
      </c>
      <c r="R285" s="7">
        <v>1.26744028355404</v>
      </c>
      <c r="S285" s="7">
        <v>2.096</v>
      </c>
      <c r="T285" s="7">
        <v>1.0290732898158</v>
      </c>
      <c r="U285" s="7">
        <v>1.225</v>
      </c>
      <c r="V285" s="7">
        <v>1.352</v>
      </c>
      <c r="W285" s="7">
        <v>1.56753732497267</v>
      </c>
      <c r="X285" s="7">
        <v>1.497</v>
      </c>
      <c r="Y285" s="7">
        <v>1.695</v>
      </c>
      <c r="Z285" s="7">
        <v>0.99808563645888</v>
      </c>
      <c r="AA285" s="7">
        <v>0.0373486450044557</v>
      </c>
      <c r="AB285" s="7">
        <v>0.628</v>
      </c>
      <c r="AC285" s="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</row>
    <row r="286" spans="1:253" ht="12.75">
      <c r="A286" s="9" t="str">
        <f>"2210011M23"</f>
        <v>2210011M23</v>
      </c>
      <c r="B286" s="7" t="s">
        <v>766</v>
      </c>
      <c r="C286" s="7" t="s">
        <v>767</v>
      </c>
      <c r="D286" s="7" t="s">
        <v>768</v>
      </c>
      <c r="E286" s="7" t="s">
        <v>769</v>
      </c>
      <c r="F286" s="7">
        <v>2.41115966848465</v>
      </c>
      <c r="G286" s="7">
        <v>1.3318898366062</v>
      </c>
      <c r="H286" s="7">
        <v>1.658</v>
      </c>
      <c r="I286" s="7">
        <v>2.04380534469005</v>
      </c>
      <c r="J286" s="7">
        <v>0.531894686256919</v>
      </c>
      <c r="K286" s="7">
        <v>1.32600413284753</v>
      </c>
      <c r="L286" s="7">
        <v>0.618</v>
      </c>
      <c r="M286" s="7">
        <v>0.85620820688677</v>
      </c>
      <c r="N286" s="7">
        <v>4.01933636561478</v>
      </c>
      <c r="O286" s="7">
        <v>3.2561353936395</v>
      </c>
      <c r="P286" s="7">
        <v>3.56864465074288</v>
      </c>
      <c r="Q286" s="7">
        <v>2.95</v>
      </c>
      <c r="R286" s="7">
        <v>2.7589419018554002</v>
      </c>
      <c r="S286" s="7">
        <v>1.733</v>
      </c>
      <c r="T286" s="7">
        <v>2.10415954644562</v>
      </c>
      <c r="U286" s="7">
        <v>1.608</v>
      </c>
      <c r="V286" s="7">
        <v>2.06</v>
      </c>
      <c r="W286" s="7">
        <v>1.5582218681522</v>
      </c>
      <c r="X286" s="7">
        <v>2.352</v>
      </c>
      <c r="Y286" s="7">
        <v>1.79</v>
      </c>
      <c r="Z286" s="7">
        <v>1.53001112100576</v>
      </c>
      <c r="AA286" s="7">
        <v>0.0547780126732017</v>
      </c>
      <c r="AB286" s="7">
        <v>0.637</v>
      </c>
      <c r="AC286" s="5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</row>
    <row r="287" spans="1:253" ht="12.75">
      <c r="A287" s="9" t="str">
        <f>"1700126I16"</f>
        <v>1700126I16</v>
      </c>
      <c r="B287" s="7" t="s">
        <v>770</v>
      </c>
      <c r="C287" s="7" t="s">
        <v>771</v>
      </c>
      <c r="D287" s="7" t="s">
        <v>772</v>
      </c>
      <c r="E287" s="7" t="s">
        <v>773</v>
      </c>
      <c r="F287" s="7">
        <v>0.81776638524706</v>
      </c>
      <c r="G287" s="7">
        <v>0.914580062687507</v>
      </c>
      <c r="H287" s="7">
        <v>1.3760000000000001</v>
      </c>
      <c r="I287" s="7">
        <v>0.7747955484102891</v>
      </c>
      <c r="J287" s="7">
        <v>0.9955594361681461</v>
      </c>
      <c r="K287" s="7">
        <v>2.30973907543498</v>
      </c>
      <c r="L287" s="7">
        <v>1.001</v>
      </c>
      <c r="M287" s="7">
        <v>0.9590015650582041</v>
      </c>
      <c r="N287" s="7">
        <v>1.15933745847754</v>
      </c>
      <c r="O287" s="7">
        <v>2.74900753782085</v>
      </c>
      <c r="P287" s="7">
        <v>1.48324845699002</v>
      </c>
      <c r="Q287" s="7">
        <v>1.611</v>
      </c>
      <c r="R287" s="7">
        <v>1.73050037536518</v>
      </c>
      <c r="S287" s="7">
        <v>1.526</v>
      </c>
      <c r="T287" s="7">
        <v>1.44200107913143</v>
      </c>
      <c r="U287" s="7">
        <v>1.384</v>
      </c>
      <c r="V287" s="7">
        <v>1.481</v>
      </c>
      <c r="W287" s="7">
        <v>1.23472145856842</v>
      </c>
      <c r="X287" s="7">
        <v>0.998</v>
      </c>
      <c r="Y287" s="7">
        <v>1.482</v>
      </c>
      <c r="Z287" s="7">
        <v>1.53259015365811</v>
      </c>
      <c r="AA287" s="7">
        <v>0.8110880740134311</v>
      </c>
      <c r="AB287" s="7">
        <v>1.154</v>
      </c>
      <c r="AC287" s="5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</row>
    <row r="288" spans="1:253" ht="12.75">
      <c r="A288" s="9" t="str">
        <f>"1700010E06"</f>
        <v>1700010E06</v>
      </c>
      <c r="B288" s="7" t="s">
        <v>774</v>
      </c>
      <c r="C288" s="7" t="s">
        <v>775</v>
      </c>
      <c r="D288" s="7" t="s">
        <v>776</v>
      </c>
      <c r="E288" s="7" t="s">
        <v>777</v>
      </c>
      <c r="F288" s="7">
        <v>1.13224747548108</v>
      </c>
      <c r="G288" s="7">
        <v>0.9547210099023511</v>
      </c>
      <c r="H288" s="7">
        <v>0.711</v>
      </c>
      <c r="I288" s="7">
        <v>0.8462572737491021</v>
      </c>
      <c r="J288" s="7">
        <v>0.49006027273109404</v>
      </c>
      <c r="K288" s="7">
        <v>0.7177894960162551</v>
      </c>
      <c r="L288" s="7">
        <v>0.931</v>
      </c>
      <c r="M288" s="7">
        <v>1.0085842437056</v>
      </c>
      <c r="N288" s="7">
        <v>0.607068697012576</v>
      </c>
      <c r="O288" s="7">
        <v>0.6947612401833351</v>
      </c>
      <c r="P288" s="7">
        <v>0.39823597287927</v>
      </c>
      <c r="Q288" s="7">
        <v>1.313</v>
      </c>
      <c r="R288" s="7">
        <v>2.01953949718923</v>
      </c>
      <c r="S288" s="7">
        <v>1.039</v>
      </c>
      <c r="T288" s="7">
        <v>0.5647757876756131</v>
      </c>
      <c r="U288" s="7">
        <v>0.815</v>
      </c>
      <c r="V288" s="7">
        <v>1.055</v>
      </c>
      <c r="W288" s="7">
        <v>0.62413560697183</v>
      </c>
      <c r="X288" s="7">
        <v>0.841</v>
      </c>
      <c r="Y288" s="7">
        <v>1.153</v>
      </c>
      <c r="Z288" s="7">
        <v>1.71054340667016</v>
      </c>
      <c r="AA288" s="7">
        <v>0.10021886409529</v>
      </c>
      <c r="AB288" s="7">
        <v>0.8130000000000001</v>
      </c>
      <c r="AC288" s="5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</row>
    <row r="289" spans="1:253" ht="12.75">
      <c r="A289" s="9" t="str">
        <f>"2510026C23"</f>
        <v>2510026C23</v>
      </c>
      <c r="B289" s="7" t="s">
        <v>778</v>
      </c>
      <c r="C289" s="7" t="s">
        <v>779</v>
      </c>
      <c r="D289" s="7" t="s">
        <v>780</v>
      </c>
      <c r="E289" s="7" t="s">
        <v>781</v>
      </c>
      <c r="F289" s="7">
        <v>2.10948783206751</v>
      </c>
      <c r="G289" s="7">
        <v>1.65344562833574</v>
      </c>
      <c r="H289" s="7">
        <v>0.771</v>
      </c>
      <c r="I289" s="7">
        <v>1.32128969008027</v>
      </c>
      <c r="J289" s="7">
        <v>1.91641456246875</v>
      </c>
      <c r="K289" s="7">
        <v>2.00478719919675</v>
      </c>
      <c r="L289" s="7">
        <v>0.809</v>
      </c>
      <c r="M289" s="7">
        <v>0.965048233185936</v>
      </c>
      <c r="N289" s="7">
        <v>1.829252681583</v>
      </c>
      <c r="O289" s="7">
        <v>2.82432918664231</v>
      </c>
      <c r="P289" s="7">
        <v>2.62574992175008</v>
      </c>
      <c r="Q289" s="7">
        <v>1.981</v>
      </c>
      <c r="R289" s="7">
        <v>2.85230079133345</v>
      </c>
      <c r="S289" s="7">
        <v>1.055</v>
      </c>
      <c r="T289" s="7">
        <v>0.980749732821208</v>
      </c>
      <c r="U289" s="7">
        <v>1.325</v>
      </c>
      <c r="V289" s="7">
        <v>1.459</v>
      </c>
      <c r="W289" s="7">
        <v>1.21016252695081</v>
      </c>
      <c r="X289" s="7">
        <v>1.86</v>
      </c>
      <c r="Y289" s="7">
        <v>1.616</v>
      </c>
      <c r="Z289" s="7">
        <v>2.04323861882312</v>
      </c>
      <c r="AA289" s="7">
        <v>0.043573419171865004</v>
      </c>
      <c r="AB289" s="7">
        <v>1.198</v>
      </c>
      <c r="AC289" s="5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</row>
    <row r="290" spans="1:253" ht="12.75">
      <c r="A290" s="9" t="str">
        <f>"2610037C03"</f>
        <v>2610037C03</v>
      </c>
      <c r="B290" s="7" t="s">
        <v>782</v>
      </c>
      <c r="C290" s="7" t="s">
        <v>783</v>
      </c>
      <c r="D290" s="7" t="s">
        <v>784</v>
      </c>
      <c r="E290" s="7" t="s">
        <v>785</v>
      </c>
      <c r="F290" s="7">
        <v>1.63821230980299</v>
      </c>
      <c r="G290" s="7">
        <v>1.39215249411941</v>
      </c>
      <c r="H290" s="7">
        <v>0.799</v>
      </c>
      <c r="I290" s="7">
        <v>0.758998745966973</v>
      </c>
      <c r="J290" s="7">
        <v>0.45071600286752</v>
      </c>
      <c r="K290" s="7">
        <v>0.979239207089685</v>
      </c>
      <c r="L290" s="7">
        <v>0.528</v>
      </c>
      <c r="M290" s="7">
        <v>0.5804801402622171</v>
      </c>
      <c r="N290" s="7">
        <v>1.81844003112171</v>
      </c>
      <c r="O290" s="7">
        <v>3.23595007350676</v>
      </c>
      <c r="P290" s="7">
        <v>1.38434993393967</v>
      </c>
      <c r="Q290" s="7">
        <v>2.017</v>
      </c>
      <c r="R290" s="7">
        <v>3.65294662749723</v>
      </c>
      <c r="S290" s="7">
        <v>0.933</v>
      </c>
      <c r="T290" s="7">
        <v>1.00398088346709</v>
      </c>
      <c r="U290" s="7">
        <v>1.055</v>
      </c>
      <c r="V290" s="7">
        <v>2.056</v>
      </c>
      <c r="W290" s="7">
        <v>1.1872973147551</v>
      </c>
      <c r="X290" s="7">
        <v>1.263</v>
      </c>
      <c r="Y290" s="7">
        <v>1.492</v>
      </c>
      <c r="Z290" s="7">
        <v>1.59384217915139</v>
      </c>
      <c r="AA290" s="7">
        <v>0.21475470877562103</v>
      </c>
      <c r="AB290" s="7">
        <v>0.494</v>
      </c>
      <c r="AC290" s="5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</row>
    <row r="291" spans="1:253" ht="12.75">
      <c r="A291" s="9" t="str">
        <f>"2810406K13"</f>
        <v>2810406K13</v>
      </c>
      <c r="B291" s="7" t="s">
        <v>786</v>
      </c>
      <c r="C291" s="7" t="s">
        <v>787</v>
      </c>
      <c r="D291" s="7" t="s">
        <v>788</v>
      </c>
      <c r="E291" s="7" t="s">
        <v>789</v>
      </c>
      <c r="F291" s="7">
        <v>1.17225815009223</v>
      </c>
      <c r="G291" s="7">
        <v>1.16619861083444</v>
      </c>
      <c r="H291" s="7">
        <v>1.278</v>
      </c>
      <c r="I291" s="7">
        <v>0.7642643467814121</v>
      </c>
      <c r="J291" s="7">
        <v>2.56634205831639</v>
      </c>
      <c r="K291" s="7">
        <v>2.92986727381166</v>
      </c>
      <c r="L291" s="7">
        <v>1.364</v>
      </c>
      <c r="M291" s="7">
        <v>1.52013236731168</v>
      </c>
      <c r="N291" s="7">
        <v>3.0474558684379</v>
      </c>
      <c r="O291" s="7">
        <v>6.75639490290081</v>
      </c>
      <c r="P291" s="7">
        <v>2.87655645702379</v>
      </c>
      <c r="Q291" s="7">
        <v>2.435</v>
      </c>
      <c r="R291" s="7">
        <v>2.77238558194024</v>
      </c>
      <c r="S291" s="7">
        <v>2.99</v>
      </c>
      <c r="T291" s="7">
        <v>3.09918220898246</v>
      </c>
      <c r="U291" s="7">
        <v>2.34</v>
      </c>
      <c r="V291" s="7">
        <v>1.779</v>
      </c>
      <c r="W291" s="7">
        <v>1.47099531792411</v>
      </c>
      <c r="X291" s="7">
        <v>1.464</v>
      </c>
      <c r="Y291" s="7">
        <v>1.247</v>
      </c>
      <c r="Z291" s="7">
        <v>1.15153807927362</v>
      </c>
      <c r="AA291" s="7">
        <v>0.158109263852196</v>
      </c>
      <c r="AB291" s="7">
        <v>1.21</v>
      </c>
      <c r="AC291" s="5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</row>
    <row r="292" spans="1:253" ht="12.75">
      <c r="A292" s="9" t="str">
        <f>"1200011O19"</f>
        <v>1200011O19</v>
      </c>
      <c r="B292" s="7" t="s">
        <v>790</v>
      </c>
      <c r="C292" s="7" t="s">
        <v>791</v>
      </c>
      <c r="D292" s="7" t="s">
        <v>792</v>
      </c>
      <c r="E292" s="7" t="s">
        <v>793</v>
      </c>
      <c r="F292" s="7">
        <v>0.9927875792674071</v>
      </c>
      <c r="G292" s="7">
        <v>1.55119828644333</v>
      </c>
      <c r="H292" s="7">
        <v>1.973</v>
      </c>
      <c r="I292" s="7">
        <v>0.43102703809621</v>
      </c>
      <c r="J292" s="7">
        <v>0.6708447026105521</v>
      </c>
      <c r="K292" s="7">
        <v>1.51345167875616</v>
      </c>
      <c r="L292" s="7">
        <v>1.068</v>
      </c>
      <c r="M292" s="7">
        <v>1.36896566411839</v>
      </c>
      <c r="N292" s="7">
        <v>1.18250635619185</v>
      </c>
      <c r="O292" s="7">
        <v>1.69060414988893</v>
      </c>
      <c r="P292" s="7">
        <v>1.31620555863728</v>
      </c>
      <c r="Q292" s="7">
        <v>2.047</v>
      </c>
      <c r="R292" s="7">
        <v>0.7147556578439681</v>
      </c>
      <c r="S292" s="7">
        <v>1.377</v>
      </c>
      <c r="T292" s="7">
        <v>0.8248115337721961</v>
      </c>
      <c r="U292" s="7">
        <v>1.648</v>
      </c>
      <c r="V292" s="7">
        <v>1.426</v>
      </c>
      <c r="W292" s="7">
        <v>1.71912521323313</v>
      </c>
      <c r="X292" s="7">
        <v>2.023</v>
      </c>
      <c r="Y292" s="7">
        <v>1.847</v>
      </c>
      <c r="Z292" s="7">
        <v>0.7401823712240271</v>
      </c>
      <c r="AA292" s="7">
        <v>1.09182538896359</v>
      </c>
      <c r="AB292" s="7">
        <v>2.5060000000000002</v>
      </c>
      <c r="AC292" s="5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</row>
    <row r="293" spans="1:253" ht="12.75">
      <c r="A293" s="9" t="str">
        <f>"4931401E10"</f>
        <v>4931401E10</v>
      </c>
      <c r="B293" s="7" t="s">
        <v>794</v>
      </c>
      <c r="C293" s="7" t="s">
        <v>795</v>
      </c>
      <c r="D293" s="7" t="s">
        <v>796</v>
      </c>
      <c r="E293" s="7" t="s">
        <v>797</v>
      </c>
      <c r="F293" s="7">
        <v>1.22118336115693</v>
      </c>
      <c r="G293" s="7">
        <v>1.73301064530164</v>
      </c>
      <c r="H293" s="7">
        <v>0.695</v>
      </c>
      <c r="I293" s="7">
        <v>0.45472224176118403</v>
      </c>
      <c r="J293" s="7">
        <v>1.56630036355619</v>
      </c>
      <c r="K293" s="7">
        <v>1.87415257115303</v>
      </c>
      <c r="L293" s="7">
        <v>0.843</v>
      </c>
      <c r="M293" s="7">
        <v>1.0424455852209</v>
      </c>
      <c r="N293" s="7">
        <v>1.70576904810669</v>
      </c>
      <c r="O293" s="7">
        <v>1.78352657458504</v>
      </c>
      <c r="P293" s="7">
        <v>1.90762044327912</v>
      </c>
      <c r="Q293" s="7">
        <v>1.95</v>
      </c>
      <c r="R293" s="7">
        <v>0.8954984678734771</v>
      </c>
      <c r="S293" s="7">
        <v>1.234</v>
      </c>
      <c r="T293" s="7">
        <v>1.39285844328515</v>
      </c>
      <c r="U293" s="7">
        <v>1.244</v>
      </c>
      <c r="V293" s="7">
        <v>1.7630000000000001</v>
      </c>
      <c r="W293" s="7">
        <v>1.52350062000315</v>
      </c>
      <c r="X293" s="7">
        <v>1.373</v>
      </c>
      <c r="Y293" s="7">
        <v>2.004</v>
      </c>
      <c r="Z293" s="7">
        <v>1.7885591444037001</v>
      </c>
      <c r="AA293" s="7">
        <v>0.9916065248683</v>
      </c>
      <c r="AB293" s="7">
        <v>2.705</v>
      </c>
      <c r="AC293" s="5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</row>
    <row r="294" spans="1:253" ht="12.75">
      <c r="A294" s="9" t="str">
        <f>"1190005H08"</f>
        <v>1190005H08</v>
      </c>
      <c r="B294" s="7" t="s">
        <v>798</v>
      </c>
      <c r="C294" s="7" t="s">
        <v>799</v>
      </c>
      <c r="D294" s="7" t="s">
        <v>800</v>
      </c>
      <c r="E294" s="7" t="s">
        <v>801</v>
      </c>
      <c r="F294" s="7">
        <v>1.69316163487348</v>
      </c>
      <c r="G294" s="7">
        <v>1.22739207560721</v>
      </c>
      <c r="H294" s="7">
        <v>1.879</v>
      </c>
      <c r="I294" s="7">
        <v>0.529945110538882</v>
      </c>
      <c r="J294" s="7">
        <v>1.01299044180391</v>
      </c>
      <c r="K294" s="7">
        <v>1.44262488480213</v>
      </c>
      <c r="L294" s="7">
        <v>0.593</v>
      </c>
      <c r="M294" s="7">
        <v>0.926349557168454</v>
      </c>
      <c r="N294" s="7">
        <v>2.60014878614608</v>
      </c>
      <c r="O294" s="7">
        <v>2.28851939078571</v>
      </c>
      <c r="P294" s="7">
        <v>2.35166801998699</v>
      </c>
      <c r="Q294" s="7">
        <v>1.94</v>
      </c>
      <c r="R294" s="7">
        <v>1.20694372317226</v>
      </c>
      <c r="S294" s="7">
        <v>1.367</v>
      </c>
      <c r="T294" s="7">
        <v>1.95536859980652</v>
      </c>
      <c r="U294" s="7">
        <v>1.452</v>
      </c>
      <c r="V294" s="7">
        <v>2.257</v>
      </c>
      <c r="W294" s="7">
        <v>1.8757942597593</v>
      </c>
      <c r="X294" s="7">
        <v>1.978</v>
      </c>
      <c r="Y294" s="7">
        <v>2.208</v>
      </c>
      <c r="Z294" s="7">
        <v>1.69700348524533</v>
      </c>
      <c r="AA294" s="7">
        <v>0.5452902170650541</v>
      </c>
      <c r="AB294" s="7">
        <v>0.75</v>
      </c>
      <c r="AC294" s="5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</row>
    <row r="295" spans="1:253" ht="12.75">
      <c r="A295" s="9" t="str">
        <f>"1300013C10"</f>
        <v>1300013C10</v>
      </c>
      <c r="B295" s="7" t="s">
        <v>802</v>
      </c>
      <c r="C295" s="7" t="s">
        <v>803</v>
      </c>
      <c r="D295" s="7" t="s">
        <v>804</v>
      </c>
      <c r="E295" s="7" t="s">
        <v>805</v>
      </c>
      <c r="F295" s="7">
        <v>1.77910123892943</v>
      </c>
      <c r="G295" s="7">
        <v>1.22415427614277</v>
      </c>
      <c r="H295" s="7">
        <v>1.068</v>
      </c>
      <c r="I295" s="7">
        <v>0.49270979049392205</v>
      </c>
      <c r="J295" s="7">
        <v>1.14646214210059</v>
      </c>
      <c r="K295" s="7">
        <v>1.23622208325336</v>
      </c>
      <c r="L295" s="7">
        <v>1.163</v>
      </c>
      <c r="M295" s="7">
        <v>1.28310297670461</v>
      </c>
      <c r="N295" s="7">
        <v>3.54943733320803</v>
      </c>
      <c r="O295" s="7">
        <v>3.54042938756979</v>
      </c>
      <c r="P295" s="7">
        <v>2.48930377092639</v>
      </c>
      <c r="Q295" s="7">
        <v>1.968</v>
      </c>
      <c r="R295" s="7">
        <v>1.11059734923091</v>
      </c>
      <c r="S295" s="7">
        <v>2.358</v>
      </c>
      <c r="T295" s="7">
        <v>1.85925511811706</v>
      </c>
      <c r="U295" s="7">
        <v>2.205</v>
      </c>
      <c r="V295" s="7">
        <v>2.618</v>
      </c>
      <c r="W295" s="7">
        <v>2.64558973701492</v>
      </c>
      <c r="X295" s="7">
        <v>3.903</v>
      </c>
      <c r="Y295" s="7">
        <v>2.782</v>
      </c>
      <c r="Z295" s="7">
        <v>1.42620505674873</v>
      </c>
      <c r="AA295" s="7">
        <v>0.7668921774248251</v>
      </c>
      <c r="AB295" s="7">
        <v>0.772</v>
      </c>
      <c r="AC295" s="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</row>
    <row r="296" spans="1:253" ht="12.75">
      <c r="A296" s="9" t="str">
        <f>"1200013C18"</f>
        <v>1200013C18</v>
      </c>
      <c r="B296" s="7" t="s">
        <v>806</v>
      </c>
      <c r="C296" s="7" t="s">
        <v>807</v>
      </c>
      <c r="D296" s="7" t="s">
        <v>808</v>
      </c>
      <c r="E296" s="7" t="s">
        <v>809</v>
      </c>
      <c r="F296" s="7">
        <v>1.40496690417871</v>
      </c>
      <c r="G296" s="7">
        <v>1.71220602178234</v>
      </c>
      <c r="H296" s="7">
        <v>1.593</v>
      </c>
      <c r="I296" s="7">
        <v>0.5047454494983541</v>
      </c>
      <c r="J296" s="7">
        <v>0.9407762755986131</v>
      </c>
      <c r="K296" s="7">
        <v>1.18483532295852</v>
      </c>
      <c r="L296" s="7">
        <v>0.76</v>
      </c>
      <c r="M296" s="7">
        <v>1.41250167463806</v>
      </c>
      <c r="N296" s="7">
        <v>0.941003145957031</v>
      </c>
      <c r="O296" s="7">
        <v>1.02000588864807</v>
      </c>
      <c r="P296" s="7">
        <v>0.7475099965800861</v>
      </c>
      <c r="Q296" s="7">
        <v>1.8880000000000001</v>
      </c>
      <c r="R296" s="7">
        <v>0.7603147959092581</v>
      </c>
      <c r="S296" s="7">
        <v>1.317</v>
      </c>
      <c r="T296" s="7">
        <v>0.9167763368227411</v>
      </c>
      <c r="U296" s="7">
        <v>1.442</v>
      </c>
      <c r="V296" s="7">
        <v>0.929</v>
      </c>
      <c r="W296" s="7">
        <v>1.07127753435463</v>
      </c>
      <c r="X296" s="7">
        <v>1.291</v>
      </c>
      <c r="Y296" s="7">
        <v>1.7</v>
      </c>
      <c r="Z296" s="7">
        <v>1.61705347302253</v>
      </c>
      <c r="AA296" s="7">
        <v>0.827272486848695</v>
      </c>
      <c r="AB296" s="7">
        <v>0.9390000000000001</v>
      </c>
      <c r="AC296" s="5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</row>
    <row r="297" spans="1:253" ht="12.75">
      <c r="A297" s="9" t="str">
        <f>"2310024D23"</f>
        <v>2310024D23</v>
      </c>
      <c r="B297" s="7" t="s">
        <v>1036</v>
      </c>
      <c r="C297" s="7" t="s">
        <v>1037</v>
      </c>
      <c r="D297" s="7" t="s">
        <v>1038</v>
      </c>
      <c r="E297" s="7" t="s">
        <v>1039</v>
      </c>
      <c r="F297" s="7">
        <v>0.7974184617695811</v>
      </c>
      <c r="G297" s="7">
        <v>1.52252461400596</v>
      </c>
      <c r="H297" s="7">
        <v>0.887</v>
      </c>
      <c r="I297" s="7">
        <v>0.516781108502785</v>
      </c>
      <c r="J297" s="7">
        <v>0.8984438333403381</v>
      </c>
      <c r="K297" s="7">
        <v>1.32821240583912</v>
      </c>
      <c r="L297" s="7">
        <v>0.77</v>
      </c>
      <c r="M297" s="7">
        <v>0.854998873261224</v>
      </c>
      <c r="N297" s="7">
        <v>0.45221613843975705</v>
      </c>
      <c r="O297" s="7">
        <v>0.737323228406038</v>
      </c>
      <c r="P297" s="7">
        <v>0.500165399291834</v>
      </c>
      <c r="Q297" s="7">
        <v>1.765</v>
      </c>
      <c r="R297" s="7">
        <v>0.721477497886388</v>
      </c>
      <c r="S297" s="7">
        <v>0.894</v>
      </c>
      <c r="T297" s="7">
        <v>0.7224405228361991</v>
      </c>
      <c r="U297" s="7">
        <v>0.9590000000000001</v>
      </c>
      <c r="V297" s="7">
        <v>0.977</v>
      </c>
      <c r="W297" s="7">
        <v>1.21947798377128</v>
      </c>
      <c r="X297" s="7">
        <v>1.669</v>
      </c>
      <c r="Y297" s="7">
        <v>1.671</v>
      </c>
      <c r="Z297" s="7">
        <v>0.9374783691286891</v>
      </c>
      <c r="AA297" s="7">
        <v>1.29039568490395</v>
      </c>
      <c r="AB297" s="7">
        <v>2.348</v>
      </c>
      <c r="AC297" s="5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</row>
    <row r="298" spans="1:253" ht="12.75">
      <c r="A298" s="9" t="str">
        <f>"1200009K10"</f>
        <v>1200009K10</v>
      </c>
      <c r="B298" s="7" t="s">
        <v>1040</v>
      </c>
      <c r="C298" s="7" t="s">
        <v>1041</v>
      </c>
      <c r="D298" s="7" t="s">
        <v>1042</v>
      </c>
      <c r="E298" s="7" t="s">
        <v>1043</v>
      </c>
      <c r="F298" s="7">
        <v>0.7859098570152281</v>
      </c>
      <c r="G298" s="7">
        <v>0.9937200187268591</v>
      </c>
      <c r="H298" s="7">
        <v>0.737</v>
      </c>
      <c r="I298" s="7">
        <v>0.22604472067698203</v>
      </c>
      <c r="J298" s="7">
        <v>0.446233744275467</v>
      </c>
      <c r="K298" s="7">
        <v>1.09557892620516</v>
      </c>
      <c r="L298" s="7">
        <v>0.181</v>
      </c>
      <c r="M298" s="7">
        <v>0.29386807100774703</v>
      </c>
      <c r="N298" s="7">
        <v>1.14911559871191</v>
      </c>
      <c r="O298" s="7">
        <v>1.40075542112346</v>
      </c>
      <c r="P298" s="7">
        <v>1.24336556410967</v>
      </c>
      <c r="Q298" s="7">
        <v>1.489</v>
      </c>
      <c r="R298" s="7">
        <v>0.7110213022648461</v>
      </c>
      <c r="S298" s="7">
        <v>0.724</v>
      </c>
      <c r="T298" s="7">
        <v>0.7163035738194</v>
      </c>
      <c r="U298" s="7">
        <v>0.866</v>
      </c>
      <c r="V298" s="7">
        <v>0.972</v>
      </c>
      <c r="W298" s="7">
        <v>0.9594920525089331</v>
      </c>
      <c r="X298" s="7">
        <v>0.752</v>
      </c>
      <c r="Y298" s="7">
        <v>0.864</v>
      </c>
      <c r="Z298" s="7">
        <v>0.9129775589313781</v>
      </c>
      <c r="AA298" s="7">
        <v>0.20790745719147</v>
      </c>
      <c r="AB298" s="7">
        <v>0.431</v>
      </c>
      <c r="AC298" s="5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</row>
    <row r="299" spans="1:253" ht="12.75">
      <c r="A299" s="9" t="str">
        <f>"2900016J09"</f>
        <v>2900016J09</v>
      </c>
      <c r="B299" s="7" t="s">
        <v>1044</v>
      </c>
      <c r="C299" s="7" t="s">
        <v>1045</v>
      </c>
      <c r="D299" s="7" t="s">
        <v>1046</v>
      </c>
      <c r="E299" s="7" t="s">
        <v>1047</v>
      </c>
      <c r="F299" s="7">
        <v>0.77623286809227</v>
      </c>
      <c r="G299" s="7">
        <v>0.608997370675717</v>
      </c>
      <c r="H299" s="7">
        <v>1.526</v>
      </c>
      <c r="I299" s="7">
        <v>0.22491637764531702</v>
      </c>
      <c r="J299" s="7">
        <v>0.679809219794657</v>
      </c>
      <c r="K299" s="7">
        <v>2.16979566237388</v>
      </c>
      <c r="L299" s="7">
        <v>0.614</v>
      </c>
      <c r="M299" s="7">
        <v>1.0896095966172</v>
      </c>
      <c r="N299" s="7">
        <v>0.598192631414838</v>
      </c>
      <c r="O299" s="7">
        <v>1.42886359564256</v>
      </c>
      <c r="P299" s="7">
        <v>0.7049841183226011</v>
      </c>
      <c r="Q299" s="7">
        <v>1.005</v>
      </c>
      <c r="R299" s="7">
        <v>0.5302784922353371</v>
      </c>
      <c r="S299" s="7">
        <v>0.6980000000000001</v>
      </c>
      <c r="T299" s="7">
        <v>0.758228880886167</v>
      </c>
      <c r="U299" s="7">
        <v>0.979</v>
      </c>
      <c r="V299" s="7">
        <v>1.226</v>
      </c>
      <c r="W299" s="7">
        <v>1.17290069966891</v>
      </c>
      <c r="X299" s="7">
        <v>0.908</v>
      </c>
      <c r="Y299" s="7">
        <v>1.667</v>
      </c>
      <c r="Z299" s="7">
        <v>1.04386346603807</v>
      </c>
      <c r="AA299" s="7">
        <v>0.708379300251177</v>
      </c>
      <c r="AB299" s="7">
        <v>1.512</v>
      </c>
      <c r="AC299" s="5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</row>
    <row r="300" spans="1:253" ht="12.75">
      <c r="A300" s="9" t="str">
        <f>"4930429H24"</f>
        <v>4930429H24</v>
      </c>
      <c r="B300" s="7" t="s">
        <v>1048</v>
      </c>
      <c r="C300" s="7" t="s">
        <v>1049</v>
      </c>
      <c r="D300" s="7" t="s">
        <v>1050</v>
      </c>
      <c r="E300" s="7" t="s">
        <v>1051</v>
      </c>
      <c r="F300" s="7">
        <v>1.26869626828846</v>
      </c>
      <c r="G300" s="7">
        <v>0.9699759364539781</v>
      </c>
      <c r="H300" s="7">
        <v>0.731</v>
      </c>
      <c r="I300" s="7">
        <v>0.388150002892922</v>
      </c>
      <c r="J300" s="7">
        <v>0.679809219794657</v>
      </c>
      <c r="K300" s="7">
        <v>1.1960511740269</v>
      </c>
      <c r="L300" s="7">
        <v>0.577</v>
      </c>
      <c r="M300" s="7">
        <v>0.701413502816845</v>
      </c>
      <c r="N300" s="7">
        <v>1.9316830511623</v>
      </c>
      <c r="O300" s="7">
        <v>1.97032854210694</v>
      </c>
      <c r="P300" s="7">
        <v>1.36262460384283</v>
      </c>
      <c r="Q300" s="7">
        <v>1.853</v>
      </c>
      <c r="R300" s="7">
        <v>0.7633022803725551</v>
      </c>
      <c r="S300" s="7">
        <v>1.098</v>
      </c>
      <c r="T300" s="7">
        <v>1.41982746267321</v>
      </c>
      <c r="U300" s="7">
        <v>1.536</v>
      </c>
      <c r="V300" s="7">
        <v>1.733</v>
      </c>
      <c r="W300" s="7">
        <v>1.77332423473407</v>
      </c>
      <c r="X300" s="7">
        <v>1.944</v>
      </c>
      <c r="Y300" s="7">
        <v>2.25</v>
      </c>
      <c r="Z300" s="7">
        <v>1.75696599441243</v>
      </c>
      <c r="AA300" s="7">
        <v>1.1391336726359</v>
      </c>
      <c r="AB300" s="7">
        <v>0.551</v>
      </c>
      <c r="AC300" s="5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</row>
    <row r="301" spans="1:253" ht="12.75">
      <c r="A301" s="9" t="str">
        <f>"1200003E21"</f>
        <v>1200003E21</v>
      </c>
      <c r="B301" s="7" t="s">
        <v>1052</v>
      </c>
      <c r="C301" s="7" t="s">
        <v>1053</v>
      </c>
      <c r="D301" s="7" t="s">
        <v>1054</v>
      </c>
      <c r="E301" s="7" t="s">
        <v>1055</v>
      </c>
      <c r="F301" s="7">
        <v>1.98084807867943</v>
      </c>
      <c r="G301" s="7">
        <v>1.63458581045079</v>
      </c>
      <c r="H301" s="7">
        <v>1.971</v>
      </c>
      <c r="I301" s="7">
        <v>0.47616075936282803</v>
      </c>
      <c r="J301" s="7">
        <v>1.56082204749923</v>
      </c>
      <c r="K301" s="7">
        <v>2.70638649698542</v>
      </c>
      <c r="L301" s="7">
        <v>0.849</v>
      </c>
      <c r="M301" s="7">
        <v>0.8453242042568531</v>
      </c>
      <c r="N301" s="7">
        <v>2.06044192608557</v>
      </c>
      <c r="O301" s="7">
        <v>1.38354956031067</v>
      </c>
      <c r="P301" s="7">
        <v>2.40248719693598</v>
      </c>
      <c r="Q301" s="7">
        <v>1.513</v>
      </c>
      <c r="R301" s="7">
        <v>0.9716793216875681</v>
      </c>
      <c r="S301" s="7">
        <v>1.589</v>
      </c>
      <c r="T301" s="7">
        <v>1.0349702963481</v>
      </c>
      <c r="U301" s="7">
        <v>1.592</v>
      </c>
      <c r="V301" s="7">
        <v>3.229</v>
      </c>
      <c r="W301" s="7">
        <v>2.70741049591444</v>
      </c>
      <c r="X301" s="7">
        <v>3.04</v>
      </c>
      <c r="Y301" s="7">
        <v>2.178</v>
      </c>
      <c r="Z301" s="7">
        <v>1.46037723939235</v>
      </c>
      <c r="AA301" s="7">
        <v>0.8378546029332911</v>
      </c>
      <c r="AB301" s="7">
        <v>0.745</v>
      </c>
      <c r="AC301" s="5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</row>
    <row r="302" spans="1:253" ht="12.75">
      <c r="A302" s="9" t="str">
        <f>"1300017A20"</f>
        <v>1300017A20</v>
      </c>
      <c r="B302" s="7" t="s">
        <v>1056</v>
      </c>
      <c r="C302" s="7" t="s">
        <v>1057</v>
      </c>
      <c r="D302" s="7" t="s">
        <v>1058</v>
      </c>
      <c r="E302" s="7" t="s">
        <v>722</v>
      </c>
      <c r="F302" s="7">
        <v>0.760697650680203</v>
      </c>
      <c r="G302" s="7">
        <v>1.0754651109815</v>
      </c>
      <c r="H302" s="7">
        <v>0.687</v>
      </c>
      <c r="I302" s="7">
        <v>0.188809400632022</v>
      </c>
      <c r="J302" s="7">
        <v>0.42432048004765405</v>
      </c>
      <c r="K302" s="7">
        <v>0.7334689342471961</v>
      </c>
      <c r="L302" s="7">
        <v>0.43</v>
      </c>
      <c r="M302" s="7">
        <v>0.5478281323724671</v>
      </c>
      <c r="N302" s="7">
        <v>0.706045309100899</v>
      </c>
      <c r="O302" s="7">
        <v>0.6332822862223471</v>
      </c>
      <c r="P302" s="7">
        <v>0.5125338252693771</v>
      </c>
      <c r="Q302" s="7">
        <v>1.297</v>
      </c>
      <c r="R302" s="7">
        <v>0.614674928323496</v>
      </c>
      <c r="S302" s="7">
        <v>1.059</v>
      </c>
      <c r="T302" s="7">
        <v>0.6338668539106871</v>
      </c>
      <c r="U302" s="7">
        <v>0.779</v>
      </c>
      <c r="V302" s="7">
        <v>0.798</v>
      </c>
      <c r="W302" s="7">
        <v>0.733380509684674</v>
      </c>
      <c r="X302" s="7">
        <v>0.682</v>
      </c>
      <c r="Y302" s="7">
        <v>1.1</v>
      </c>
      <c r="Z302" s="7">
        <v>0.9516630487166061</v>
      </c>
      <c r="AA302" s="7">
        <v>0.35916946945951606</v>
      </c>
      <c r="AB302" s="7">
        <v>0.243</v>
      </c>
      <c r="AC302" s="5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</row>
    <row r="303" spans="1:253" ht="12.75">
      <c r="A303" s="9" t="str">
        <f>"2610021A10"</f>
        <v>2610021A10</v>
      </c>
      <c r="B303" s="7" t="s">
        <v>723</v>
      </c>
      <c r="C303" s="7" t="s">
        <v>724</v>
      </c>
      <c r="D303" s="7" t="s">
        <v>725</v>
      </c>
      <c r="E303" s="7" t="s">
        <v>726</v>
      </c>
      <c r="F303" s="7">
        <v>1.8456103242129</v>
      </c>
      <c r="G303" s="7">
        <v>0.9338750190084341</v>
      </c>
      <c r="H303" s="7">
        <v>1.765</v>
      </c>
      <c r="I303" s="7">
        <v>0.6442838710809831</v>
      </c>
      <c r="J303" s="7">
        <v>1.06080120011914</v>
      </c>
      <c r="K303" s="7">
        <v>1.87664830665078</v>
      </c>
      <c r="L303" s="7">
        <v>1.43</v>
      </c>
      <c r="M303" s="7">
        <v>1.16096028052443</v>
      </c>
      <c r="N303" s="7">
        <v>1.98085558409355</v>
      </c>
      <c r="O303" s="7">
        <v>5.67068056921796</v>
      </c>
      <c r="P303" s="7">
        <v>2.51501352593975</v>
      </c>
      <c r="Q303" s="7">
        <v>1.5090000000000001</v>
      </c>
      <c r="R303" s="7">
        <v>1.10014115360937</v>
      </c>
      <c r="S303" s="7">
        <v>1.707</v>
      </c>
      <c r="T303" s="7">
        <v>2.65529144709588</v>
      </c>
      <c r="U303" s="7">
        <v>1.796</v>
      </c>
      <c r="V303" s="7">
        <v>1.643</v>
      </c>
      <c r="W303" s="7">
        <v>2.1527173852407</v>
      </c>
      <c r="X303" s="7">
        <v>1.26</v>
      </c>
      <c r="Y303" s="7">
        <v>1.423</v>
      </c>
      <c r="Z303" s="7">
        <v>1.53903773528898</v>
      </c>
      <c r="AA303" s="7">
        <v>0.7451054678388921</v>
      </c>
      <c r="AB303" s="7">
        <v>1.071</v>
      </c>
      <c r="AC303" s="5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</row>
    <row r="304" spans="1:253" ht="12.75">
      <c r="A304" s="9" t="str">
        <f>"6430512N22"</f>
        <v>6430512N22</v>
      </c>
      <c r="B304" s="7" t="s">
        <v>727</v>
      </c>
      <c r="C304" s="7" t="s">
        <v>728</v>
      </c>
      <c r="D304" s="7" t="s">
        <v>729</v>
      </c>
      <c r="E304" s="7" t="s">
        <v>730</v>
      </c>
      <c r="F304" s="7">
        <v>2.35868234836471</v>
      </c>
      <c r="G304" s="7">
        <v>2.0894900046209</v>
      </c>
      <c r="H304" s="7">
        <v>0.893</v>
      </c>
      <c r="I304" s="7">
        <v>1.73426323966983</v>
      </c>
      <c r="J304" s="7">
        <v>1.76999411512836</v>
      </c>
      <c r="K304" s="7">
        <v>1.50909706679652</v>
      </c>
      <c r="L304" s="7">
        <v>0.591</v>
      </c>
      <c r="M304" s="7">
        <v>0.69657616831466</v>
      </c>
      <c r="N304" s="7">
        <v>1.51283467526153</v>
      </c>
      <c r="O304" s="7">
        <v>2.45958626301907</v>
      </c>
      <c r="P304" s="7">
        <v>1.35169099289802</v>
      </c>
      <c r="Q304" s="7">
        <v>1.788</v>
      </c>
      <c r="R304" s="7">
        <v>2.41089996188122</v>
      </c>
      <c r="S304" s="7">
        <v>0.907</v>
      </c>
      <c r="T304" s="7">
        <v>0.9365328401412931</v>
      </c>
      <c r="U304" s="7">
        <v>1.018</v>
      </c>
      <c r="V304" s="7">
        <v>1.6320000000000001</v>
      </c>
      <c r="W304" s="7">
        <v>1.14410746949653</v>
      </c>
      <c r="X304" s="7">
        <v>1.716</v>
      </c>
      <c r="Y304" s="7">
        <v>2.653</v>
      </c>
      <c r="Z304" s="7">
        <v>2.50101691461498</v>
      </c>
      <c r="AA304" s="7">
        <v>0.77747429350942</v>
      </c>
      <c r="AB304" s="7">
        <v>1.038</v>
      </c>
      <c r="AC304" s="5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</row>
    <row r="305" spans="1:253" ht="12.75">
      <c r="A305" s="9" t="str">
        <f>"A430106A18"</f>
        <v>A430106A18</v>
      </c>
      <c r="B305" s="7" t="s">
        <v>731</v>
      </c>
      <c r="C305" s="7" t="s">
        <v>732</v>
      </c>
      <c r="D305" s="7" t="s">
        <v>733</v>
      </c>
      <c r="E305" s="7" t="s">
        <v>734</v>
      </c>
      <c r="F305" s="7">
        <v>1.28760490557553</v>
      </c>
      <c r="G305" s="7">
        <v>1.00950512658974</v>
      </c>
      <c r="H305" s="7">
        <v>0.9</v>
      </c>
      <c r="I305" s="7">
        <v>0.768401604564185</v>
      </c>
      <c r="J305" s="7">
        <v>1.0832124930794</v>
      </c>
      <c r="K305" s="7">
        <v>3.05076364569338</v>
      </c>
      <c r="L305" s="7">
        <v>0.316</v>
      </c>
      <c r="M305" s="7">
        <v>0.29749607188438604</v>
      </c>
      <c r="N305" s="7">
        <v>2.72188291627357</v>
      </c>
      <c r="O305" s="7">
        <v>3.85751069699001</v>
      </c>
      <c r="P305" s="7">
        <v>2.57453977872303</v>
      </c>
      <c r="Q305" s="7">
        <v>1.183</v>
      </c>
      <c r="R305" s="7">
        <v>2.32202229909812</v>
      </c>
      <c r="S305" s="7">
        <v>1.281</v>
      </c>
      <c r="T305" s="7">
        <v>1.16820243501917</v>
      </c>
      <c r="U305" s="7">
        <v>1.671</v>
      </c>
      <c r="V305" s="7">
        <v>1.674</v>
      </c>
      <c r="W305" s="7">
        <v>1.06873695522178</v>
      </c>
      <c r="X305" s="7">
        <v>1.775</v>
      </c>
      <c r="Y305" s="7">
        <v>1.419</v>
      </c>
      <c r="Z305" s="7">
        <v>1.3327151231011</v>
      </c>
      <c r="AA305" s="7">
        <v>0.671653132663462</v>
      </c>
      <c r="AB305" s="7">
        <v>0.978</v>
      </c>
      <c r="AC305" s="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</row>
    <row r="306" spans="1:253" ht="12.75">
      <c r="A306" s="9" t="str">
        <f>"4933426D16"</f>
        <v>4933426D16</v>
      </c>
      <c r="B306" s="7" t="s">
        <v>735</v>
      </c>
      <c r="C306" s="7" t="s">
        <v>736</v>
      </c>
      <c r="D306" s="7" t="s">
        <v>737</v>
      </c>
      <c r="E306" s="7" t="s">
        <v>738</v>
      </c>
      <c r="F306" s="7">
        <v>1.99862269908132</v>
      </c>
      <c r="G306" s="7">
        <v>0.9860505397361681</v>
      </c>
      <c r="H306" s="7">
        <v>0.896</v>
      </c>
      <c r="I306" s="7">
        <v>0.716121710763685</v>
      </c>
      <c r="J306" s="7">
        <v>1.7495749370979001</v>
      </c>
      <c r="K306" s="7">
        <v>2.71472723285594</v>
      </c>
      <c r="L306" s="7">
        <v>1.317</v>
      </c>
      <c r="M306" s="7">
        <v>1.1706349495288</v>
      </c>
      <c r="N306" s="7">
        <v>4.10482294406905</v>
      </c>
      <c r="O306" s="7">
        <v>5.57787263737927</v>
      </c>
      <c r="P306" s="7">
        <v>4.92183986356465</v>
      </c>
      <c r="Q306" s="7">
        <v>1.863</v>
      </c>
      <c r="R306" s="7">
        <v>2.83960398236444</v>
      </c>
      <c r="S306" s="7">
        <v>1.946</v>
      </c>
      <c r="T306" s="7">
        <v>1.96670278626279</v>
      </c>
      <c r="U306" s="7">
        <v>2.399</v>
      </c>
      <c r="V306" s="7">
        <v>2.613</v>
      </c>
      <c r="W306" s="7">
        <v>2.16711400032688</v>
      </c>
      <c r="X306" s="7">
        <v>1.413</v>
      </c>
      <c r="Y306" s="7">
        <v>1.445</v>
      </c>
      <c r="Z306" s="7">
        <v>1.97682852802514</v>
      </c>
      <c r="AA306" s="7">
        <v>0.566454449234246</v>
      </c>
      <c r="AB306" s="7">
        <v>1.09</v>
      </c>
      <c r="AC306" s="5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</row>
    <row r="307" spans="1:253" ht="12.75">
      <c r="A307" s="9" t="str">
        <f>"5730427K19"</f>
        <v>5730427K19</v>
      </c>
      <c r="B307" s="7" t="s">
        <v>739</v>
      </c>
      <c r="C307" s="7" t="s">
        <v>740</v>
      </c>
      <c r="D307" s="7" t="s">
        <v>741</v>
      </c>
      <c r="E307" s="7" t="s">
        <v>742</v>
      </c>
      <c r="F307" s="7">
        <v>1.06628386088732</v>
      </c>
      <c r="G307" s="7">
        <v>0.9801375853184171</v>
      </c>
      <c r="H307" s="7">
        <v>1.086</v>
      </c>
      <c r="I307" s="7">
        <v>0.5859861477782671</v>
      </c>
      <c r="J307" s="7">
        <v>1.45922418607937</v>
      </c>
      <c r="K307" s="7">
        <v>1.32200947993217</v>
      </c>
      <c r="L307" s="7">
        <v>1.331</v>
      </c>
      <c r="M307" s="7">
        <v>1.58059904858899</v>
      </c>
      <c r="N307" s="7">
        <v>1.26598269024985</v>
      </c>
      <c r="O307" s="7">
        <v>2.63876116451461</v>
      </c>
      <c r="P307" s="7">
        <v>1.29416347099933</v>
      </c>
      <c r="Q307" s="7">
        <v>1.222</v>
      </c>
      <c r="R307" s="7">
        <v>1.63714148588713</v>
      </c>
      <c r="S307" s="7">
        <v>1.183</v>
      </c>
      <c r="T307" s="7">
        <v>0.8690619512404381</v>
      </c>
      <c r="U307" s="7">
        <v>1.18</v>
      </c>
      <c r="V307" s="7">
        <v>1.321</v>
      </c>
      <c r="W307" s="7">
        <v>1.03570942649464</v>
      </c>
      <c r="X307" s="7">
        <v>1.206</v>
      </c>
      <c r="Y307" s="7">
        <v>0.836</v>
      </c>
      <c r="Z307" s="7">
        <v>0.9639134538152611</v>
      </c>
      <c r="AA307" s="7">
        <v>0.691572409999172</v>
      </c>
      <c r="AB307" s="7">
        <v>1.2</v>
      </c>
      <c r="AC307" s="5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</row>
    <row r="308" spans="1:253" ht="12.75">
      <c r="A308" s="9" t="str">
        <f>"1810074L23"</f>
        <v>1810074L23</v>
      </c>
      <c r="B308" s="7" t="s">
        <v>743</v>
      </c>
      <c r="C308" s="7" t="s">
        <v>744</v>
      </c>
      <c r="D308" s="7" t="s">
        <v>745</v>
      </c>
      <c r="E308" s="7" t="s">
        <v>746</v>
      </c>
      <c r="F308" s="7">
        <v>1.63200323785097</v>
      </c>
      <c r="G308" s="7">
        <v>1.10457671549919</v>
      </c>
      <c r="H308" s="7">
        <v>0.395</v>
      </c>
      <c r="I308" s="7">
        <v>0.846633388092991</v>
      </c>
      <c r="J308" s="7">
        <v>1.32824262944495</v>
      </c>
      <c r="K308" s="7">
        <v>1.12404474435986</v>
      </c>
      <c r="L308" s="7">
        <v>0.808</v>
      </c>
      <c r="M308" s="7">
        <v>1.4318510126468</v>
      </c>
      <c r="N308" s="7">
        <v>2.16774225866648</v>
      </c>
      <c r="O308" s="7">
        <v>4.88733091148381</v>
      </c>
      <c r="P308" s="7">
        <v>1.53776695602312</v>
      </c>
      <c r="Q308" s="7">
        <v>1.9</v>
      </c>
      <c r="R308" s="7">
        <v>0.38986672246034604</v>
      </c>
      <c r="S308" s="7">
        <v>4.839</v>
      </c>
      <c r="T308" s="7">
        <v>1.6255011924378</v>
      </c>
      <c r="U308" s="7">
        <v>2.005</v>
      </c>
      <c r="V308" s="7">
        <v>1.556</v>
      </c>
      <c r="W308" s="7">
        <v>2.26280914766449</v>
      </c>
      <c r="X308" s="7">
        <v>2.331</v>
      </c>
      <c r="Y308" s="7">
        <v>1.653</v>
      </c>
      <c r="Z308" s="7">
        <v>1.16443324253536</v>
      </c>
      <c r="AA308" s="7">
        <v>0.7961486160116481</v>
      </c>
      <c r="AB308" s="7">
        <v>1.366</v>
      </c>
      <c r="AC308" s="5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</row>
    <row r="309" spans="1:253" ht="12.75">
      <c r="A309" s="9" t="str">
        <f>"2010320F03"</f>
        <v>2010320F03</v>
      </c>
      <c r="B309" s="7" t="s">
        <v>747</v>
      </c>
      <c r="C309" s="7" t="s">
        <v>748</v>
      </c>
      <c r="D309" s="7" t="s">
        <v>749</v>
      </c>
      <c r="E309" s="7" t="s">
        <v>750</v>
      </c>
      <c r="F309" s="7">
        <v>1.27448347795635</v>
      </c>
      <c r="G309" s="7">
        <v>0.976737255573447</v>
      </c>
      <c r="H309" s="7">
        <v>0.311</v>
      </c>
      <c r="I309" s="7">
        <v>0.6879131349720481</v>
      </c>
      <c r="J309" s="7">
        <v>0.368541262013221</v>
      </c>
      <c r="K309" s="7">
        <v>0.555788413433856</v>
      </c>
      <c r="L309" s="7">
        <v>0.655</v>
      </c>
      <c r="M309" s="7">
        <v>0.44987210870321803</v>
      </c>
      <c r="N309" s="7">
        <v>0.670691542593104</v>
      </c>
      <c r="O309" s="7">
        <v>0.8728177694482131</v>
      </c>
      <c r="P309" s="7">
        <v>1.2597341451884</v>
      </c>
      <c r="Q309" s="7">
        <v>1.38</v>
      </c>
      <c r="R309" s="7">
        <v>1.11731918927333</v>
      </c>
      <c r="S309" s="7">
        <v>1.3</v>
      </c>
      <c r="T309" s="7">
        <v>0.73206485348418</v>
      </c>
      <c r="U309" s="7">
        <v>0.922</v>
      </c>
      <c r="V309" s="7">
        <v>0.799</v>
      </c>
      <c r="W309" s="7">
        <v>0.6707128910742061</v>
      </c>
      <c r="X309" s="7">
        <v>0.8130000000000001</v>
      </c>
      <c r="Y309" s="7">
        <v>1.705</v>
      </c>
      <c r="Z309" s="7">
        <v>1.14895904662127</v>
      </c>
      <c r="AA309" s="7">
        <v>0.540932875147867</v>
      </c>
      <c r="AB309" s="7">
        <v>0.605</v>
      </c>
      <c r="AC309" s="5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</row>
    <row r="310" spans="1:253" ht="12.75">
      <c r="A310" s="9" t="str">
        <f>"1500001N23"</f>
        <v>1500001N23</v>
      </c>
      <c r="B310" s="7" t="s">
        <v>751</v>
      </c>
      <c r="C310" s="7" t="s">
        <v>752</v>
      </c>
      <c r="D310" s="7" t="s">
        <v>753</v>
      </c>
      <c r="E310" s="7" t="s">
        <v>754</v>
      </c>
      <c r="F310" s="7">
        <v>2.99195526850933</v>
      </c>
      <c r="G310" s="7">
        <v>2.07251309003996</v>
      </c>
      <c r="H310" s="7">
        <v>1.442</v>
      </c>
      <c r="I310" s="7">
        <v>2.06223494754059</v>
      </c>
      <c r="J310" s="7">
        <v>2.13903340587403</v>
      </c>
      <c r="K310" s="7">
        <v>2.27597516643217</v>
      </c>
      <c r="L310" s="7">
        <v>1.005</v>
      </c>
      <c r="M310" s="7">
        <v>0.46922144671195903</v>
      </c>
      <c r="N310" s="7">
        <v>14.2489826650903</v>
      </c>
      <c r="O310" s="7">
        <v>11.1345577365864</v>
      </c>
      <c r="P310" s="7">
        <v>9.53283179590859</v>
      </c>
      <c r="Q310" s="7">
        <v>3.467</v>
      </c>
      <c r="R310" s="7">
        <v>3.80008023731464</v>
      </c>
      <c r="S310" s="7">
        <v>3.156</v>
      </c>
      <c r="T310" s="7">
        <v>6.67835285422675</v>
      </c>
      <c r="U310" s="7">
        <v>3.765</v>
      </c>
      <c r="V310" s="7">
        <v>11.272</v>
      </c>
      <c r="W310" s="7">
        <v>7.28722781274437</v>
      </c>
      <c r="X310" s="7">
        <v>5.948</v>
      </c>
      <c r="Y310" s="7">
        <v>2.794</v>
      </c>
      <c r="Z310" s="7">
        <v>2.87304237471626</v>
      </c>
      <c r="AA310" s="7">
        <v>0.95114549278014</v>
      </c>
      <c r="AB310" s="7">
        <v>1.218</v>
      </c>
      <c r="AC310" s="5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</row>
    <row r="311" spans="1:253" ht="12.75">
      <c r="A311" s="9" t="str">
        <f>"1200014M06"</f>
        <v>1200014M06</v>
      </c>
      <c r="B311" s="7" t="s">
        <v>755</v>
      </c>
      <c r="C311" s="7" t="s">
        <v>756</v>
      </c>
      <c r="D311" s="7" t="s">
        <v>757</v>
      </c>
      <c r="E311" s="7" t="s">
        <v>645</v>
      </c>
      <c r="F311" s="7">
        <v>2.63688940219392</v>
      </c>
      <c r="G311" s="7">
        <v>2.13859102354213</v>
      </c>
      <c r="H311" s="7">
        <v>0.877</v>
      </c>
      <c r="I311" s="7">
        <v>2.21493737115932</v>
      </c>
      <c r="J311" s="7">
        <v>1.62008746666082</v>
      </c>
      <c r="K311" s="7">
        <v>2.45736409189181</v>
      </c>
      <c r="L311" s="7">
        <v>0.611</v>
      </c>
      <c r="M311" s="7">
        <v>0.7497868478386971</v>
      </c>
      <c r="N311" s="7">
        <v>2.10541093240533</v>
      </c>
      <c r="O311" s="7">
        <v>2.57977380727176</v>
      </c>
      <c r="P311" s="7">
        <v>1.35697966998154</v>
      </c>
      <c r="Q311" s="7">
        <v>2.323</v>
      </c>
      <c r="R311" s="7">
        <v>3.05022163702692</v>
      </c>
      <c r="S311" s="7">
        <v>1.616</v>
      </c>
      <c r="T311" s="7">
        <v>1.54365415352278</v>
      </c>
      <c r="U311" s="7">
        <v>1.168</v>
      </c>
      <c r="V311" s="7">
        <v>2.725</v>
      </c>
      <c r="W311" s="7">
        <v>2.01637297177738</v>
      </c>
      <c r="X311" s="7">
        <v>2.78</v>
      </c>
      <c r="Y311" s="7">
        <v>4.503</v>
      </c>
      <c r="Z311" s="7">
        <v>3.79633606425703</v>
      </c>
      <c r="AA311" s="7">
        <v>1.18830938855843</v>
      </c>
      <c r="AB311" s="7">
        <v>1.426</v>
      </c>
      <c r="AC311" s="5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</row>
    <row r="312" spans="1:253" ht="12.75">
      <c r="A312" s="9" t="str">
        <f>"1200004I24"</f>
        <v>1200004I24</v>
      </c>
      <c r="B312" s="7" t="s">
        <v>646</v>
      </c>
      <c r="C312" s="7" t="s">
        <v>647</v>
      </c>
      <c r="D312" s="7" t="s">
        <v>648</v>
      </c>
      <c r="E312" s="7" t="s">
        <v>983</v>
      </c>
      <c r="F312" s="7">
        <v>1.5991275337216</v>
      </c>
      <c r="G312" s="7">
        <v>1.41237331505932</v>
      </c>
      <c r="H312" s="7">
        <v>0.8180000000000001</v>
      </c>
      <c r="I312" s="7">
        <v>1.11555514397326</v>
      </c>
      <c r="J312" s="7">
        <v>0.943764447993315</v>
      </c>
      <c r="K312" s="7">
        <v>1.01369643041255</v>
      </c>
      <c r="L312" s="7">
        <v>1.377</v>
      </c>
      <c r="M312" s="7">
        <v>0.38214942567262605</v>
      </c>
      <c r="N312" s="7">
        <v>1.33820876758221</v>
      </c>
      <c r="O312" s="7">
        <v>1.35338952569223</v>
      </c>
      <c r="P312" s="7">
        <v>0.803499158563272</v>
      </c>
      <c r="Q312" s="7">
        <v>1.858</v>
      </c>
      <c r="R312" s="7">
        <v>2.79777919987827</v>
      </c>
      <c r="S312" s="7">
        <v>1.174</v>
      </c>
      <c r="T312" s="7">
        <v>0.959650061680384</v>
      </c>
      <c r="U312" s="7">
        <v>1.05</v>
      </c>
      <c r="V312" s="7">
        <v>1.404</v>
      </c>
      <c r="W312" s="7">
        <v>0.8206070599127591</v>
      </c>
      <c r="X312" s="7">
        <v>1.293</v>
      </c>
      <c r="Y312" s="7">
        <v>2.831</v>
      </c>
      <c r="Z312" s="7">
        <v>2.93236012572027</v>
      </c>
      <c r="AA312" s="7">
        <v>0.143169805850414</v>
      </c>
      <c r="AB312" s="7">
        <v>2.124</v>
      </c>
      <c r="AC312" s="5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</row>
    <row r="313" spans="1:253" ht="12.75">
      <c r="A313" s="9" t="str">
        <f>"3110056A02"</f>
        <v>3110056A02</v>
      </c>
      <c r="B313" s="7" t="s">
        <v>984</v>
      </c>
      <c r="C313" s="7" t="s">
        <v>985</v>
      </c>
      <c r="D313" s="7" t="s">
        <v>986</v>
      </c>
      <c r="E313" s="7" t="s">
        <v>987</v>
      </c>
      <c r="F313" s="7">
        <v>2.22350557383932</v>
      </c>
      <c r="G313" s="7">
        <v>1.49709723901416</v>
      </c>
      <c r="H313" s="7">
        <v>0.8240000000000001</v>
      </c>
      <c r="I313" s="7">
        <v>1.69966072003209</v>
      </c>
      <c r="J313" s="7">
        <v>1.61261703567407</v>
      </c>
      <c r="K313" s="7">
        <v>2.2556087118935</v>
      </c>
      <c r="L313" s="7">
        <v>1.091</v>
      </c>
      <c r="M313" s="7">
        <v>1.30728964921553</v>
      </c>
      <c r="N313" s="7">
        <v>2.33003379475003</v>
      </c>
      <c r="O313" s="7">
        <v>3.15458863239594</v>
      </c>
      <c r="P313" s="7">
        <v>2.04738550167843</v>
      </c>
      <c r="Q313" s="7">
        <v>2.207</v>
      </c>
      <c r="R313" s="7">
        <v>4.22654364445038</v>
      </c>
      <c r="S313" s="7">
        <v>2.27</v>
      </c>
      <c r="T313" s="7">
        <v>2.4473680639515</v>
      </c>
      <c r="U313" s="7">
        <v>2.394</v>
      </c>
      <c r="V313" s="7">
        <v>2.77</v>
      </c>
      <c r="W313" s="7">
        <v>2.33733280222829</v>
      </c>
      <c r="X313" s="7">
        <v>2.12</v>
      </c>
      <c r="Y313" s="7">
        <v>2.489</v>
      </c>
      <c r="Z313" s="7">
        <v>2.59708588091496</v>
      </c>
      <c r="AA313" s="7">
        <v>0.16557899285308703</v>
      </c>
      <c r="AB313" s="7">
        <v>1.916</v>
      </c>
      <c r="AC313" s="5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</row>
    <row r="314" spans="1:253" ht="12.75">
      <c r="A314" s="9" t="str">
        <f>"4933433D06"</f>
        <v>4933433D06</v>
      </c>
      <c r="B314" s="7" t="s">
        <v>988</v>
      </c>
      <c r="C314" s="7" t="s">
        <v>989</v>
      </c>
      <c r="D314" s="7" t="s">
        <v>990</v>
      </c>
      <c r="E314" s="7" t="s">
        <v>991</v>
      </c>
      <c r="F314" s="7">
        <v>1.4469774753219</v>
      </c>
      <c r="G314" s="7">
        <v>1.3610350152189299</v>
      </c>
      <c r="H314" s="7">
        <v>0.612</v>
      </c>
      <c r="I314" s="7">
        <v>0.8661913339751921</v>
      </c>
      <c r="J314" s="7">
        <v>0.6135713983787681</v>
      </c>
      <c r="K314" s="7">
        <v>0.6931484383054931</v>
      </c>
      <c r="L314" s="7">
        <v>0.558</v>
      </c>
      <c r="M314" s="7">
        <v>0.6651334940504571</v>
      </c>
      <c r="N314" s="7">
        <v>1.3500573592949001</v>
      </c>
      <c r="O314" s="7">
        <v>1.49002621448299</v>
      </c>
      <c r="P314" s="7">
        <v>1.09887959013736</v>
      </c>
      <c r="Q314" s="7">
        <v>1.012</v>
      </c>
      <c r="R314" s="7">
        <v>2.28393187219107</v>
      </c>
      <c r="S314" s="7">
        <v>0.868</v>
      </c>
      <c r="T314" s="7">
        <v>0.48354348790760704</v>
      </c>
      <c r="U314" s="7">
        <v>1.004</v>
      </c>
      <c r="V314" s="7">
        <v>1.379</v>
      </c>
      <c r="W314" s="7">
        <v>0.534368477610889</v>
      </c>
      <c r="X314" s="7">
        <v>1.063</v>
      </c>
      <c r="Y314" s="7">
        <v>1.579</v>
      </c>
      <c r="Z314" s="7">
        <v>1.52356353937489</v>
      </c>
      <c r="AA314" s="7">
        <v>0.21537718619236101</v>
      </c>
      <c r="AB314" s="7">
        <v>0.682</v>
      </c>
      <c r="AC314" s="5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</row>
    <row r="315" spans="1:253" ht="12.75">
      <c r="A315" s="9" t="str">
        <f>"2410043H07"</f>
        <v>2410043H07</v>
      </c>
      <c r="B315" s="7" t="s">
        <v>992</v>
      </c>
      <c r="C315" s="7" t="s">
        <v>993</v>
      </c>
      <c r="D315" s="7" t="s">
        <v>994</v>
      </c>
      <c r="E315" s="7" t="s">
        <v>995</v>
      </c>
      <c r="F315" s="7">
        <v>0.884023847874231</v>
      </c>
      <c r="G315" s="7">
        <v>1.15543050630751</v>
      </c>
      <c r="H315" s="7">
        <v>0.452</v>
      </c>
      <c r="I315" s="7">
        <v>0.6668507317142931</v>
      </c>
      <c r="J315" s="7">
        <v>0.445237686810567</v>
      </c>
      <c r="K315" s="7">
        <v>0.6498706532135641</v>
      </c>
      <c r="L315" s="7">
        <v>0.41400000000000003</v>
      </c>
      <c r="M315" s="7">
        <v>0.29749607188438604</v>
      </c>
      <c r="N315" s="7">
        <v>0.7734454106100811</v>
      </c>
      <c r="O315" s="7">
        <v>0.889724607063135</v>
      </c>
      <c r="P315" s="7">
        <v>0.848313882232651</v>
      </c>
      <c r="Q315" s="7">
        <v>0.9460000000000001</v>
      </c>
      <c r="R315" s="7">
        <v>0.9261201836222791</v>
      </c>
      <c r="S315" s="7">
        <v>0.9470000000000001</v>
      </c>
      <c r="T315" s="7">
        <v>0.789539993131902</v>
      </c>
      <c r="U315" s="7">
        <v>0.916</v>
      </c>
      <c r="V315" s="7">
        <v>0.809</v>
      </c>
      <c r="W315" s="7">
        <v>0.509809545993272</v>
      </c>
      <c r="X315" s="7">
        <v>1.148</v>
      </c>
      <c r="Y315" s="7">
        <v>1.047</v>
      </c>
      <c r="Z315" s="7">
        <v>1.10576024969443</v>
      </c>
      <c r="AA315" s="7">
        <v>0.339250192123806</v>
      </c>
      <c r="AB315" s="7">
        <v>1.357</v>
      </c>
      <c r="AC315" s="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</row>
    <row r="316" spans="1:253" ht="12.75">
      <c r="A316" s="9" t="str">
        <f>"2810471M23"</f>
        <v>2810471M23</v>
      </c>
      <c r="B316" s="7" t="s">
        <v>996</v>
      </c>
      <c r="C316" s="7" t="s">
        <v>997</v>
      </c>
      <c r="D316" s="7" t="s">
        <v>998</v>
      </c>
      <c r="E316" s="7" t="s">
        <v>999</v>
      </c>
      <c r="F316" s="7">
        <v>2.6924376894011</v>
      </c>
      <c r="G316" s="7">
        <v>2.2584892936812</v>
      </c>
      <c r="H316" s="7">
        <v>1.624</v>
      </c>
      <c r="I316" s="7">
        <v>2.31498378663366</v>
      </c>
      <c r="J316" s="7">
        <v>1.03291159110192</v>
      </c>
      <c r="K316" s="7">
        <v>2.07444423233408</v>
      </c>
      <c r="L316" s="7">
        <v>0.849</v>
      </c>
      <c r="M316" s="7">
        <v>0.7497868478386971</v>
      </c>
      <c r="N316" s="7">
        <v>14.9689389945312</v>
      </c>
      <c r="O316" s="7">
        <v>12.4696151313123</v>
      </c>
      <c r="P316" s="7">
        <v>10.0124071800757</v>
      </c>
      <c r="Q316" s="7">
        <v>4.559</v>
      </c>
      <c r="R316" s="7">
        <v>0.17103348552379202</v>
      </c>
      <c r="S316" s="7">
        <v>6.022</v>
      </c>
      <c r="T316" s="7">
        <v>3.77709846621819</v>
      </c>
      <c r="U316" s="7">
        <v>3.512</v>
      </c>
      <c r="V316" s="7">
        <v>2.163</v>
      </c>
      <c r="W316" s="7">
        <v>2.97417130486441</v>
      </c>
      <c r="X316" s="7">
        <v>3.465</v>
      </c>
      <c r="Y316" s="7">
        <v>2.038</v>
      </c>
      <c r="Z316" s="7">
        <v>2.52229393399686</v>
      </c>
      <c r="AA316" s="7">
        <v>0.842834422267218</v>
      </c>
      <c r="AB316" s="7">
        <v>1.189</v>
      </c>
      <c r="AC316" s="5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</row>
    <row r="317" spans="1:253" ht="12.75">
      <c r="A317" s="9" t="str">
        <f>"9530063M10"</f>
        <v>9530063M10</v>
      </c>
      <c r="B317" s="7" t="s">
        <v>1000</v>
      </c>
      <c r="C317" s="7" t="s">
        <v>1001</v>
      </c>
      <c r="D317" s="7" t="s">
        <v>1002</v>
      </c>
      <c r="E317" s="7" t="s">
        <v>1003</v>
      </c>
      <c r="F317" s="7">
        <v>1.77411324419833</v>
      </c>
      <c r="G317" s="7">
        <v>1.43977707034466</v>
      </c>
      <c r="H317" s="7">
        <v>0.783</v>
      </c>
      <c r="I317" s="7">
        <v>1.42848227808848</v>
      </c>
      <c r="J317" s="7">
        <v>1.02593918884761</v>
      </c>
      <c r="K317" s="7">
        <v>1.32712170288229</v>
      </c>
      <c r="L317" s="7">
        <v>0.617</v>
      </c>
      <c r="M317" s="7">
        <v>0.760670850468613</v>
      </c>
      <c r="N317" s="7">
        <v>3.72395449361522</v>
      </c>
      <c r="O317" s="7">
        <v>3.57497499891902</v>
      </c>
      <c r="P317" s="7">
        <v>2.89569403837578</v>
      </c>
      <c r="Q317" s="7">
        <v>2.225</v>
      </c>
      <c r="R317" s="7">
        <v>1.97846158581888</v>
      </c>
      <c r="S317" s="7">
        <v>3.458</v>
      </c>
      <c r="T317" s="7">
        <v>2.51095271100859</v>
      </c>
      <c r="U317" s="7">
        <v>1.82</v>
      </c>
      <c r="V317" s="7">
        <v>1.933</v>
      </c>
      <c r="W317" s="7">
        <v>1.70557545785789</v>
      </c>
      <c r="X317" s="7">
        <v>1.388</v>
      </c>
      <c r="Y317" s="7">
        <v>1.642</v>
      </c>
      <c r="Z317" s="7">
        <v>1.47456191898027</v>
      </c>
      <c r="AA317" s="7">
        <v>0.06162526425735201</v>
      </c>
      <c r="AB317" s="7">
        <v>0.94</v>
      </c>
      <c r="AC317" s="5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</row>
    <row r="318" spans="1:253" ht="12.75">
      <c r="A318" s="9" t="str">
        <f>"6230420N16"</f>
        <v>6230420N16</v>
      </c>
      <c r="B318" s="7" t="s">
        <v>1004</v>
      </c>
      <c r="C318" s="7" t="s">
        <v>1005</v>
      </c>
      <c r="D318" s="7" t="s">
        <v>1006</v>
      </c>
      <c r="E318" s="7" t="s">
        <v>1007</v>
      </c>
      <c r="F318" s="7">
        <v>1.70790677436621</v>
      </c>
      <c r="G318" s="7">
        <v>1.02216929848744</v>
      </c>
      <c r="H318" s="7">
        <v>1.058</v>
      </c>
      <c r="I318" s="7">
        <v>0.9511931756939911</v>
      </c>
      <c r="J318" s="7">
        <v>0.765968190508559</v>
      </c>
      <c r="K318" s="7">
        <v>1.7549004389019</v>
      </c>
      <c r="L318" s="7">
        <v>0.625</v>
      </c>
      <c r="M318" s="7">
        <v>0.793322858358363</v>
      </c>
      <c r="N318" s="7">
        <v>1.85204922139622</v>
      </c>
      <c r="O318" s="7">
        <v>3.66444928371447</v>
      </c>
      <c r="P318" s="7">
        <v>1.8731251832667</v>
      </c>
      <c r="Q318" s="7">
        <v>1.496</v>
      </c>
      <c r="R318" s="7">
        <v>1.7708314156197</v>
      </c>
      <c r="S318" s="7">
        <v>1.397</v>
      </c>
      <c r="T318" s="7">
        <v>1.57762380854122</v>
      </c>
      <c r="U318" s="7">
        <v>1.316</v>
      </c>
      <c r="V318" s="7">
        <v>1.296</v>
      </c>
      <c r="W318" s="7">
        <v>1.35920983607841</v>
      </c>
      <c r="X318" s="7">
        <v>1.269</v>
      </c>
      <c r="Y318" s="7">
        <v>1.422</v>
      </c>
      <c r="Z318" s="7">
        <v>1.31981995983936</v>
      </c>
      <c r="AA318" s="7">
        <v>1.02646526020579</v>
      </c>
      <c r="AB318" s="7">
        <v>1.016</v>
      </c>
      <c r="AC318" s="5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</row>
    <row r="319" spans="1:253" ht="12.75">
      <c r="A319" s="9" t="str">
        <f>"5031433E13"</f>
        <v>5031433E13</v>
      </c>
      <c r="B319" s="7" t="s">
        <v>1008</v>
      </c>
      <c r="C319" s="7" t="s">
        <v>1009</v>
      </c>
      <c r="D319" s="7" t="s">
        <v>1010</v>
      </c>
      <c r="E319" s="7" t="s">
        <v>1011</v>
      </c>
      <c r="F319" s="7">
        <v>1.02096398419328</v>
      </c>
      <c r="G319" s="7">
        <v>0.9690271204407771</v>
      </c>
      <c r="H319" s="7">
        <v>0.502</v>
      </c>
      <c r="I319" s="7">
        <v>0.7936012656047141</v>
      </c>
      <c r="J319" s="7">
        <v>1.02444510265026</v>
      </c>
      <c r="K319" s="7">
        <v>1.03924996708632</v>
      </c>
      <c r="L319" s="7">
        <v>1.273</v>
      </c>
      <c r="M319" s="7">
        <v>0.624016150781883</v>
      </c>
      <c r="N319" s="7">
        <v>1.69246385741997</v>
      </c>
      <c r="O319" s="7">
        <v>2.84254575052563</v>
      </c>
      <c r="P319" s="7">
        <v>1.57950609847854</v>
      </c>
      <c r="Q319" s="7">
        <v>1.345</v>
      </c>
      <c r="R319" s="7">
        <v>1.30478383934526</v>
      </c>
      <c r="S319" s="7">
        <v>1.366</v>
      </c>
      <c r="T319" s="7">
        <v>1.28359604770232</v>
      </c>
      <c r="U319" s="7">
        <v>1.141</v>
      </c>
      <c r="V319" s="7">
        <v>0.936</v>
      </c>
      <c r="W319" s="7">
        <v>0.569936585470884</v>
      </c>
      <c r="X319" s="7">
        <v>0.728</v>
      </c>
      <c r="Y319" s="7">
        <v>1.549</v>
      </c>
      <c r="Z319" s="7">
        <v>1.99488175659158</v>
      </c>
      <c r="AA319" s="7">
        <v>0.7146040744185871</v>
      </c>
      <c r="AB319" s="7">
        <v>1.341</v>
      </c>
      <c r="AC319" s="5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</row>
    <row r="320" spans="1:253" ht="12.75">
      <c r="A320" s="9" t="str">
        <f>"4933427A08"</f>
        <v>4933427A08</v>
      </c>
      <c r="B320" s="7" t="s">
        <v>1012</v>
      </c>
      <c r="C320" s="7" t="s">
        <v>1013</v>
      </c>
      <c r="D320" s="7" t="s">
        <v>1014</v>
      </c>
      <c r="E320" s="7" t="s">
        <v>1015</v>
      </c>
      <c r="F320" s="7">
        <v>1.61540018773467</v>
      </c>
      <c r="G320" s="7">
        <v>1.14303209920356</v>
      </c>
      <c r="H320" s="7">
        <v>0.394</v>
      </c>
      <c r="I320" s="7">
        <v>0.8902626519840561</v>
      </c>
      <c r="J320" s="7">
        <v>0.7913676558635241</v>
      </c>
      <c r="K320" s="7">
        <v>1.35033748812332</v>
      </c>
      <c r="L320" s="7">
        <v>1.028</v>
      </c>
      <c r="M320" s="7">
        <v>0.939652227049464</v>
      </c>
      <c r="N320" s="7">
        <v>1.34345321739119</v>
      </c>
      <c r="O320" s="7">
        <v>2.05521490863002</v>
      </c>
      <c r="P320" s="7">
        <v>1.08073890265418</v>
      </c>
      <c r="Q320" s="7">
        <v>1.52</v>
      </c>
      <c r="R320" s="7">
        <v>1.95978980792327</v>
      </c>
      <c r="S320" s="7">
        <v>1.508</v>
      </c>
      <c r="T320" s="7">
        <v>3.10904923973436</v>
      </c>
      <c r="U320" s="7">
        <v>2.236</v>
      </c>
      <c r="V320" s="7">
        <v>1.185</v>
      </c>
      <c r="W320" s="7">
        <v>0.805363585115618</v>
      </c>
      <c r="X320" s="7">
        <v>0.856</v>
      </c>
      <c r="Y320" s="7">
        <v>1.488</v>
      </c>
      <c r="Z320" s="7">
        <v>2.40236891566265</v>
      </c>
      <c r="AA320" s="7">
        <v>0.781209158009866</v>
      </c>
      <c r="AB320" s="7">
        <v>1.312</v>
      </c>
      <c r="AC320" s="5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</row>
    <row r="321" spans="1:253" ht="12.75">
      <c r="A321" s="9" t="str">
        <f>"9130014M22"</f>
        <v>9130014M22</v>
      </c>
      <c r="B321" s="7" t="s">
        <v>1016</v>
      </c>
      <c r="C321" s="7" t="s">
        <v>1017</v>
      </c>
      <c r="D321" s="7" t="s">
        <v>1018</v>
      </c>
      <c r="E321" s="7" t="s">
        <v>1019</v>
      </c>
      <c r="F321" s="7">
        <v>2.53450307518739</v>
      </c>
      <c r="G321" s="7">
        <v>2.141091363479</v>
      </c>
      <c r="H321" s="7">
        <v>0.527</v>
      </c>
      <c r="I321" s="7">
        <v>1.62293339387883</v>
      </c>
      <c r="J321" s="7">
        <v>1.11608238942112</v>
      </c>
      <c r="K321" s="7">
        <v>1.7070799429602</v>
      </c>
      <c r="L321" s="7">
        <v>0.728</v>
      </c>
      <c r="M321" s="7">
        <v>0.6107134809008741</v>
      </c>
      <c r="N321" s="7">
        <v>5.63131765973482</v>
      </c>
      <c r="O321" s="7">
        <v>10.259732492825</v>
      </c>
      <c r="P321" s="7">
        <v>5.09766292138115</v>
      </c>
      <c r="Q321" s="7">
        <v>2.281</v>
      </c>
      <c r="R321" s="7">
        <v>3.62381865398008</v>
      </c>
      <c r="S321" s="7">
        <v>1.48</v>
      </c>
      <c r="T321" s="7">
        <v>2.99008862572127</v>
      </c>
      <c r="U321" s="7">
        <v>2.771</v>
      </c>
      <c r="V321" s="7">
        <v>3.99</v>
      </c>
      <c r="W321" s="7">
        <v>2.99788337677107</v>
      </c>
      <c r="X321" s="7">
        <v>4.006</v>
      </c>
      <c r="Y321" s="7">
        <v>4.269</v>
      </c>
      <c r="Z321" s="7">
        <v>4.36243373144753</v>
      </c>
      <c r="AA321" s="7">
        <v>0.8633761770196691</v>
      </c>
      <c r="AB321" s="7">
        <v>1.066</v>
      </c>
      <c r="AC321" s="5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</row>
    <row r="322" spans="1:253" ht="12.75">
      <c r="A322" s="9" t="str">
        <f>"5830480G12"</f>
        <v>5830480G12</v>
      </c>
      <c r="B322" s="7" t="s">
        <v>1020</v>
      </c>
      <c r="C322" s="7" t="s">
        <v>1021</v>
      </c>
      <c r="D322" s="7" t="s">
        <v>1022</v>
      </c>
      <c r="E322" s="7" t="s">
        <v>1023</v>
      </c>
      <c r="F322" s="7">
        <v>0.758030434505772</v>
      </c>
      <c r="G322" s="7">
        <v>1.05075563323283</v>
      </c>
      <c r="H322" s="7">
        <v>0.796</v>
      </c>
      <c r="I322" s="7">
        <v>0.70483828044703</v>
      </c>
      <c r="J322" s="7">
        <v>0.723137719517833</v>
      </c>
      <c r="K322" s="7">
        <v>0.9973097359450661</v>
      </c>
      <c r="L322" s="7">
        <v>0.935</v>
      </c>
      <c r="M322" s="7">
        <v>1.0243055808377</v>
      </c>
      <c r="N322" s="7">
        <v>2.74298236762756</v>
      </c>
      <c r="O322" s="7">
        <v>4.37619673124632</v>
      </c>
      <c r="P322" s="7">
        <v>3.11810886941308</v>
      </c>
      <c r="Q322" s="7">
        <v>1.405</v>
      </c>
      <c r="R322" s="7">
        <v>1.75066589549244</v>
      </c>
      <c r="S322" s="7">
        <v>1.14</v>
      </c>
      <c r="T322" s="7">
        <v>1.26284113817892</v>
      </c>
      <c r="U322" s="7">
        <v>1.305</v>
      </c>
      <c r="V322" s="7">
        <v>1.603</v>
      </c>
      <c r="W322" s="7">
        <v>1.08567414944082</v>
      </c>
      <c r="X322" s="7">
        <v>0.929</v>
      </c>
      <c r="Y322" s="7">
        <v>3.843</v>
      </c>
      <c r="Z322" s="7">
        <v>3.23410694604505</v>
      </c>
      <c r="AA322" s="7">
        <v>1.40430905216754</v>
      </c>
      <c r="AB322" s="7">
        <v>2.07</v>
      </c>
      <c r="AC322" s="5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</row>
    <row r="323" spans="1:253" ht="12.75">
      <c r="A323" s="9" t="str">
        <f>"2810487K11"</f>
        <v>2810487K11</v>
      </c>
      <c r="B323" s="7" t="s">
        <v>1024</v>
      </c>
      <c r="C323" s="7" t="s">
        <v>1025</v>
      </c>
      <c r="D323" s="7" t="s">
        <v>1026</v>
      </c>
      <c r="E323" s="7" t="s">
        <v>1027</v>
      </c>
      <c r="F323" s="7">
        <v>0.8342222969490881</v>
      </c>
      <c r="G323" s="7">
        <v>1.01303343758026</v>
      </c>
      <c r="H323" s="7">
        <v>0.21</v>
      </c>
      <c r="I323" s="7">
        <v>0.8462572737491021</v>
      </c>
      <c r="J323" s="7">
        <v>0.410375675539046</v>
      </c>
      <c r="K323" s="7">
        <v>0.572228578747757</v>
      </c>
      <c r="L323" s="7">
        <v>0.149</v>
      </c>
      <c r="M323" s="7">
        <v>0.165678706699841</v>
      </c>
      <c r="N323" s="7">
        <v>0.674783452350963</v>
      </c>
      <c r="O323" s="7">
        <v>0.538723027478556</v>
      </c>
      <c r="P323" s="7">
        <v>0.6420164339653031</v>
      </c>
      <c r="Q323" s="7">
        <v>0.8290000000000001</v>
      </c>
      <c r="R323" s="7">
        <v>1.05159453108078</v>
      </c>
      <c r="S323" s="7">
        <v>0.687</v>
      </c>
      <c r="T323" s="7">
        <v>0.66561862401559</v>
      </c>
      <c r="U323" s="7">
        <v>0.664</v>
      </c>
      <c r="V323" s="7">
        <v>0.5670000000000001</v>
      </c>
      <c r="W323" s="7">
        <v>0.313338093052344</v>
      </c>
      <c r="X323" s="7">
        <v>0.424</v>
      </c>
      <c r="Y323" s="7">
        <v>1.568</v>
      </c>
      <c r="Z323" s="7">
        <v>1.31208286188231</v>
      </c>
      <c r="AA323" s="7">
        <v>0.7619123580908971</v>
      </c>
      <c r="AB323" s="7">
        <v>0.46</v>
      </c>
      <c r="AC323" s="5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</row>
    <row r="324" spans="1:253" ht="12.75">
      <c r="A324" s="9" t="str">
        <f>"2410008H17"</f>
        <v>2410008H17</v>
      </c>
      <c r="B324" s="7" t="s">
        <v>1028</v>
      </c>
      <c r="C324" s="7" t="s">
        <v>1029</v>
      </c>
      <c r="D324" s="7" t="s">
        <v>1030</v>
      </c>
      <c r="E324" s="7" t="s">
        <v>1031</v>
      </c>
      <c r="F324" s="7">
        <v>2.23097757878986</v>
      </c>
      <c r="G324" s="7">
        <v>2.00190727944114</v>
      </c>
      <c r="H324" s="7">
        <v>1.055</v>
      </c>
      <c r="I324" s="7">
        <v>1.30135562985418</v>
      </c>
      <c r="J324" s="7">
        <v>0.802324287977431</v>
      </c>
      <c r="K324" s="7">
        <v>1.29597211616704</v>
      </c>
      <c r="L324" s="7">
        <v>0.493</v>
      </c>
      <c r="M324" s="7">
        <v>0.5562934677512911</v>
      </c>
      <c r="N324" s="7">
        <v>2.53453513568405</v>
      </c>
      <c r="O324" s="7">
        <v>2.92823932868331</v>
      </c>
      <c r="P324" s="7">
        <v>2.35547624619876</v>
      </c>
      <c r="Q324" s="7">
        <v>2.123</v>
      </c>
      <c r="R324" s="7">
        <v>3.56929706252489</v>
      </c>
      <c r="S324" s="7">
        <v>1.275</v>
      </c>
      <c r="T324" s="7">
        <v>1.22403328128672</v>
      </c>
      <c r="U324" s="7">
        <v>1.215</v>
      </c>
      <c r="V324" s="7">
        <v>2.485</v>
      </c>
      <c r="W324" s="7">
        <v>1.57177162352743</v>
      </c>
      <c r="X324" s="7">
        <v>1.31</v>
      </c>
      <c r="Y324" s="7">
        <v>1.457</v>
      </c>
      <c r="Z324" s="7">
        <v>1.87689101274664</v>
      </c>
      <c r="AA324" s="7">
        <v>0.41394748213271804</v>
      </c>
      <c r="AB324" s="7">
        <v>1.07</v>
      </c>
      <c r="AC324" s="5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</row>
    <row r="325" spans="1:253" ht="12.75">
      <c r="A325" s="9" t="str">
        <f>"2810052M02"</f>
        <v>2810052M02</v>
      </c>
      <c r="B325" s="7" t="s">
        <v>1032</v>
      </c>
      <c r="C325" s="7" t="s">
        <v>1033</v>
      </c>
      <c r="D325" s="7" t="s">
        <v>1034</v>
      </c>
      <c r="E325" s="7" t="s">
        <v>1035</v>
      </c>
      <c r="F325" s="7">
        <v>1.45718166089965</v>
      </c>
      <c r="G325" s="7">
        <v>1.66148648609498</v>
      </c>
      <c r="H325" s="7">
        <v>0.976</v>
      </c>
      <c r="I325" s="7">
        <v>1.79030427690921</v>
      </c>
      <c r="J325" s="7">
        <v>0.472131238362883</v>
      </c>
      <c r="K325" s="7">
        <v>0.600723231663116</v>
      </c>
      <c r="L325" s="7">
        <v>0.213</v>
      </c>
      <c r="M325" s="7">
        <v>0.334985414276321</v>
      </c>
      <c r="N325" s="7">
        <v>0.738659439856987</v>
      </c>
      <c r="O325" s="7">
        <v>0.533797873303534</v>
      </c>
      <c r="P325" s="7">
        <v>0.38053016567799997</v>
      </c>
      <c r="Q325" s="7">
        <v>1.79</v>
      </c>
      <c r="R325" s="7">
        <v>1.19648752755072</v>
      </c>
      <c r="S325" s="7">
        <v>1.959</v>
      </c>
      <c r="T325" s="7">
        <v>0.6203095364755761</v>
      </c>
      <c r="U325" s="7">
        <v>1.222</v>
      </c>
      <c r="V325" s="7">
        <v>0.731</v>
      </c>
      <c r="W325" s="7">
        <v>0.707974718356106</v>
      </c>
      <c r="X325" s="7">
        <v>0.53</v>
      </c>
      <c r="Y325" s="7">
        <v>6.305</v>
      </c>
      <c r="Z325" s="7">
        <v>3.6673844316396</v>
      </c>
      <c r="AA325" s="7">
        <v>1.7672133861275001</v>
      </c>
      <c r="AB325" s="7">
        <v>0.47600000000000003</v>
      </c>
      <c r="AC325" s="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</row>
    <row r="326" spans="1:253" ht="12.75">
      <c r="A326" s="9" t="str">
        <f>"1700038J06"</f>
        <v>1700038J06</v>
      </c>
      <c r="B326" s="7" t="s">
        <v>589</v>
      </c>
      <c r="C326" s="7" t="s">
        <v>590</v>
      </c>
      <c r="D326" s="7" t="s">
        <v>591</v>
      </c>
      <c r="E326" s="7" t="s">
        <v>592</v>
      </c>
      <c r="F326" s="7">
        <v>3.03822675452822</v>
      </c>
      <c r="G326" s="7">
        <v>1.75841654328345</v>
      </c>
      <c r="H326" s="7">
        <v>1.866</v>
      </c>
      <c r="I326" s="7">
        <v>3.0194459527368</v>
      </c>
      <c r="J326" s="7">
        <v>1.9208968210608</v>
      </c>
      <c r="K326" s="7">
        <v>2.64248261285426</v>
      </c>
      <c r="L326" s="7">
        <v>0.971</v>
      </c>
      <c r="M326" s="7">
        <v>0.8731388776444181</v>
      </c>
      <c r="N326" s="7">
        <v>3.65423927673936</v>
      </c>
      <c r="O326" s="7">
        <v>3.05946911027095</v>
      </c>
      <c r="P326" s="7">
        <v>2.50317297355733</v>
      </c>
      <c r="Q326" s="7">
        <v>4.944</v>
      </c>
      <c r="R326" s="7">
        <v>3.8785017044762</v>
      </c>
      <c r="S326" s="7">
        <v>1.748</v>
      </c>
      <c r="T326" s="7">
        <v>2.0952462320458</v>
      </c>
      <c r="U326" s="7">
        <v>1.56</v>
      </c>
      <c r="V326" s="7">
        <v>2.2520000000000002</v>
      </c>
      <c r="W326" s="7">
        <v>1.75977447935884</v>
      </c>
      <c r="X326" s="7">
        <v>3.261</v>
      </c>
      <c r="Y326" s="7">
        <v>2.313</v>
      </c>
      <c r="Z326" s="7">
        <v>2.50359594726733</v>
      </c>
      <c r="AA326" s="7">
        <v>0.942430808945767</v>
      </c>
      <c r="AB326" s="7">
        <v>0.481</v>
      </c>
      <c r="AC326" s="5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</row>
    <row r="327" spans="1:253" ht="12.75">
      <c r="A327" s="9" t="str">
        <f>"1300015B16"</f>
        <v>1300015B16</v>
      </c>
      <c r="B327" s="7" t="s">
        <v>593</v>
      </c>
      <c r="C327" s="7" t="s">
        <v>594</v>
      </c>
      <c r="D327" s="7" t="s">
        <v>595</v>
      </c>
      <c r="E327" s="7" t="s">
        <v>596</v>
      </c>
      <c r="F327" s="7">
        <v>0.805096833084281</v>
      </c>
      <c r="G327" s="7">
        <v>0.694587535824258</v>
      </c>
      <c r="H327" s="7">
        <v>0.664</v>
      </c>
      <c r="I327" s="7">
        <v>0.44644772619563805</v>
      </c>
      <c r="J327" s="7">
        <v>0.46715095103838</v>
      </c>
      <c r="K327" s="7">
        <v>0.5821345622163671</v>
      </c>
      <c r="L327" s="7">
        <v>0.276</v>
      </c>
      <c r="M327" s="7">
        <v>0.28903073650556205</v>
      </c>
      <c r="N327" s="7">
        <v>0.569815364711831</v>
      </c>
      <c r="O327" s="7">
        <v>0.44768208529486503</v>
      </c>
      <c r="P327" s="7">
        <v>0.47391395647322704</v>
      </c>
      <c r="Q327" s="7">
        <v>0.9</v>
      </c>
      <c r="R327" s="7">
        <v>0.826039454101807</v>
      </c>
      <c r="S327" s="7">
        <v>0.7030000000000001</v>
      </c>
      <c r="T327" s="7">
        <v>0.46664510685230803</v>
      </c>
      <c r="U327" s="7">
        <v>0.69</v>
      </c>
      <c r="V327" s="7">
        <v>0.6890000000000001</v>
      </c>
      <c r="W327" s="7">
        <v>0.38616802819424</v>
      </c>
      <c r="X327" s="7">
        <v>0.777</v>
      </c>
      <c r="Y327" s="7">
        <v>1.361</v>
      </c>
      <c r="Z327" s="7">
        <v>1.2173034119085</v>
      </c>
      <c r="AA327" s="7">
        <v>0.41083509504901305</v>
      </c>
      <c r="AB327" s="7">
        <v>0.545</v>
      </c>
      <c r="AC327" s="5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</row>
    <row r="328" spans="1:253" ht="12.75">
      <c r="A328" s="9" t="str">
        <f>"0610010K16"</f>
        <v>0610010K16</v>
      </c>
      <c r="B328" s="7" t="s">
        <v>597</v>
      </c>
      <c r="C328" s="7" t="s">
        <v>598</v>
      </c>
      <c r="D328" s="7" t="s">
        <v>599</v>
      </c>
      <c r="E328" s="7" t="s">
        <v>600</v>
      </c>
      <c r="F328" s="7">
        <v>0.7165638999265781</v>
      </c>
      <c r="G328" s="7">
        <v>0.5897110120343171</v>
      </c>
      <c r="H328" s="7">
        <v>0.966</v>
      </c>
      <c r="I328" s="7">
        <v>0.47164738723616606</v>
      </c>
      <c r="J328" s="7">
        <v>0.38846241131123305</v>
      </c>
      <c r="K328" s="7">
        <v>0.517566198525785</v>
      </c>
      <c r="L328" s="7">
        <v>0.853</v>
      </c>
      <c r="M328" s="7">
        <v>0.7183441735744931</v>
      </c>
      <c r="N328" s="7">
        <v>0.8790582565571741</v>
      </c>
      <c r="O328" s="7">
        <v>0.875669802639757</v>
      </c>
      <c r="P328" s="7">
        <v>0.37249514617532403</v>
      </c>
      <c r="Q328" s="7">
        <v>1.46</v>
      </c>
      <c r="R328" s="7">
        <v>0.12995557415344902</v>
      </c>
      <c r="S328" s="7">
        <v>1.949</v>
      </c>
      <c r="T328" s="7">
        <v>0.687362045150266</v>
      </c>
      <c r="U328" s="7">
        <v>1.165</v>
      </c>
      <c r="V328" s="7">
        <v>0.909</v>
      </c>
      <c r="W328" s="7">
        <v>1.13817945151986</v>
      </c>
      <c r="X328" s="7">
        <v>1.14</v>
      </c>
      <c r="Y328" s="7">
        <v>1.227</v>
      </c>
      <c r="Z328" s="7">
        <v>1.08577274663873</v>
      </c>
      <c r="AA328" s="7">
        <v>0.6585811069119031</v>
      </c>
      <c r="AB328" s="7">
        <v>1.124</v>
      </c>
      <c r="AC328" s="5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</row>
    <row r="329" spans="1:253" ht="12.75">
      <c r="A329" s="9" t="str">
        <f>"2610024J09"</f>
        <v>2610024J09</v>
      </c>
      <c r="B329" s="7" t="s">
        <v>601</v>
      </c>
      <c r="C329" s="7" t="s">
        <v>602</v>
      </c>
      <c r="D329" s="7" t="s">
        <v>603</v>
      </c>
      <c r="E329" s="7" t="s">
        <v>604</v>
      </c>
      <c r="F329" s="7">
        <v>1.07528614514168</v>
      </c>
      <c r="G329" s="7">
        <v>0.766573113985988</v>
      </c>
      <c r="H329" s="7">
        <v>0.662</v>
      </c>
      <c r="I329" s="7">
        <v>0.7736672053786241</v>
      </c>
      <c r="J329" s="7">
        <v>0.369537319478121</v>
      </c>
      <c r="K329" s="7">
        <v>0.521258496090807</v>
      </c>
      <c r="L329" s="7">
        <v>0.538</v>
      </c>
      <c r="M329" s="7">
        <v>0.568386804006754</v>
      </c>
      <c r="N329" s="7">
        <v>1.84833995720953</v>
      </c>
      <c r="O329" s="7">
        <v>2.59226870841598</v>
      </c>
      <c r="P329" s="7">
        <v>0.9838951035576251</v>
      </c>
      <c r="Q329" s="7">
        <v>2.09</v>
      </c>
      <c r="R329" s="7">
        <v>1.28984641702877</v>
      </c>
      <c r="S329" s="7">
        <v>1.348</v>
      </c>
      <c r="T329" s="7">
        <v>1.02510756286004</v>
      </c>
      <c r="U329" s="7">
        <v>1.168</v>
      </c>
      <c r="V329" s="7">
        <v>2.312</v>
      </c>
      <c r="W329" s="7">
        <v>1.20931566723986</v>
      </c>
      <c r="X329" s="7">
        <v>1.554</v>
      </c>
      <c r="Y329" s="7">
        <v>1.2</v>
      </c>
      <c r="Z329" s="7">
        <v>0.8033686712065661</v>
      </c>
      <c r="AA329" s="7">
        <v>0.169936334770274</v>
      </c>
      <c r="AB329" s="7">
        <v>0.448</v>
      </c>
      <c r="AC329" s="5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</row>
    <row r="330" spans="1:253" ht="12.75">
      <c r="A330" s="9" t="str">
        <f>"2700099C19"</f>
        <v>2700099C19</v>
      </c>
      <c r="B330" s="7" t="s">
        <v>605</v>
      </c>
      <c r="C330" s="7" t="s">
        <v>606</v>
      </c>
      <c r="D330" s="7" t="s">
        <v>607</v>
      </c>
      <c r="E330" s="7" t="s">
        <v>608</v>
      </c>
      <c r="F330" s="7">
        <v>1.26740613863514</v>
      </c>
      <c r="G330" s="7">
        <v>0.5595778866308411</v>
      </c>
      <c r="H330" s="7">
        <v>1.276</v>
      </c>
      <c r="I330" s="7">
        <v>0.45735504216840406</v>
      </c>
      <c r="J330" s="7">
        <v>0.445237686810567</v>
      </c>
      <c r="K330" s="7">
        <v>1.47827765343722</v>
      </c>
      <c r="L330" s="7">
        <v>0.863</v>
      </c>
      <c r="M330" s="7">
        <v>0.988025572071315</v>
      </c>
      <c r="N330" s="7">
        <v>0.6398280344695331</v>
      </c>
      <c r="O330" s="7">
        <v>0.796540582081646</v>
      </c>
      <c r="P330" s="7">
        <v>0.674074264571731</v>
      </c>
      <c r="Q330" s="7">
        <v>1.195</v>
      </c>
      <c r="R330" s="7">
        <v>1.19350004308742</v>
      </c>
      <c r="S330" s="7">
        <v>1.225</v>
      </c>
      <c r="T330" s="7">
        <v>0.6942781137851161</v>
      </c>
      <c r="U330" s="7">
        <v>0.868</v>
      </c>
      <c r="V330" s="7">
        <v>1.111</v>
      </c>
      <c r="W330" s="7">
        <v>0.8383911138427571</v>
      </c>
      <c r="X330" s="7">
        <v>1.006</v>
      </c>
      <c r="Y330" s="7">
        <v>1.202</v>
      </c>
      <c r="Z330" s="7">
        <v>1.32175423432862</v>
      </c>
      <c r="AA330" s="7">
        <v>1.08560061479618</v>
      </c>
      <c r="AB330" s="7">
        <v>1.478</v>
      </c>
      <c r="AC330" s="5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</row>
    <row r="331" spans="1:253" ht="12.75">
      <c r="A331" s="9" t="str">
        <f>"4833411E15"</f>
        <v>4833411E15</v>
      </c>
      <c r="B331" s="7" t="s">
        <v>609</v>
      </c>
      <c r="C331" s="7" t="s">
        <v>610</v>
      </c>
      <c r="D331" s="7" t="s">
        <v>611</v>
      </c>
      <c r="E331" s="7" t="s">
        <v>612</v>
      </c>
      <c r="F331" s="7">
        <v>0.9446066058328081</v>
      </c>
      <c r="G331" s="7">
        <v>0.8614578486962091</v>
      </c>
      <c r="H331" s="7">
        <v>0.754</v>
      </c>
      <c r="I331" s="7">
        <v>0.582601118683271</v>
      </c>
      <c r="J331" s="7">
        <v>0.661382156693996</v>
      </c>
      <c r="K331" s="7">
        <v>1.10102233926625</v>
      </c>
      <c r="L331" s="7">
        <v>0.528</v>
      </c>
      <c r="M331" s="7">
        <v>0.8211375317459281</v>
      </c>
      <c r="N331" s="7">
        <v>0.606286023889495</v>
      </c>
      <c r="O331" s="7">
        <v>0.998355407205824</v>
      </c>
      <c r="P331" s="7">
        <v>0.6536794409769521</v>
      </c>
      <c r="Q331" s="7">
        <v>1.156</v>
      </c>
      <c r="R331" s="7">
        <v>1.18901881639247</v>
      </c>
      <c r="S331" s="7">
        <v>0.921</v>
      </c>
      <c r="T331" s="7">
        <v>0.6309351130386981</v>
      </c>
      <c r="U331" s="7">
        <v>0.851</v>
      </c>
      <c r="V331" s="7">
        <v>0.847</v>
      </c>
      <c r="W331" s="7">
        <v>0.584333200557073</v>
      </c>
      <c r="X331" s="7">
        <v>0.544</v>
      </c>
      <c r="Y331" s="7">
        <v>0.931</v>
      </c>
      <c r="Z331" s="7">
        <v>1.63768573424131</v>
      </c>
      <c r="AA331" s="7">
        <v>0.47183788188962406</v>
      </c>
      <c r="AB331" s="7">
        <v>0.883</v>
      </c>
      <c r="AC331" s="5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</row>
    <row r="332" spans="1:253" ht="12.75">
      <c r="A332" s="9" t="str">
        <f>"4921513F16"</f>
        <v>4921513F16</v>
      </c>
      <c r="B332" s="7" t="s">
        <v>613</v>
      </c>
      <c r="C332" s="7" t="s">
        <v>614</v>
      </c>
      <c r="D332" s="7" t="s">
        <v>615</v>
      </c>
      <c r="E332" s="7" t="s">
        <v>616</v>
      </c>
      <c r="F332" s="7">
        <v>1.11607537293238</v>
      </c>
      <c r="G332" s="7">
        <v>0.7012145244037451</v>
      </c>
      <c r="H332" s="7">
        <v>0.748</v>
      </c>
      <c r="I332" s="7">
        <v>0.45547447044896106</v>
      </c>
      <c r="J332" s="7">
        <v>0.46416277864367805</v>
      </c>
      <c r="K332" s="7">
        <v>1.27049452126065</v>
      </c>
      <c r="L332" s="7">
        <v>0.718</v>
      </c>
      <c r="M332" s="7">
        <v>0.7582521832175211</v>
      </c>
      <c r="N332" s="7">
        <v>0.6783933186852971</v>
      </c>
      <c r="O332" s="7">
        <v>1.19113417415697</v>
      </c>
      <c r="P332" s="7">
        <v>0.45691319326869406</v>
      </c>
      <c r="Q332" s="7">
        <v>0.961</v>
      </c>
      <c r="R332" s="7">
        <v>1.34362113736813</v>
      </c>
      <c r="S332" s="7">
        <v>0.842</v>
      </c>
      <c r="T332" s="7">
        <v>0.587053924498249</v>
      </c>
      <c r="U332" s="7">
        <v>0.89</v>
      </c>
      <c r="V332" s="7">
        <v>1.104</v>
      </c>
      <c r="W332" s="7">
        <v>0.6376853623470671</v>
      </c>
      <c r="X332" s="7">
        <v>0.899</v>
      </c>
      <c r="Y332" s="7">
        <v>1.149</v>
      </c>
      <c r="Z332" s="7">
        <v>1.5783679832373</v>
      </c>
      <c r="AA332" s="7">
        <v>0.8316298287658811</v>
      </c>
      <c r="AB332" s="7">
        <v>1.1260000000000001</v>
      </c>
      <c r="AC332" s="5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</row>
    <row r="333" spans="1:253" ht="12.75">
      <c r="A333" s="9" t="str">
        <f>"1300011C24"</f>
        <v>1300011C24</v>
      </c>
      <c r="B333" s="7" t="s">
        <v>617</v>
      </c>
      <c r="C333" s="7" t="s">
        <v>618</v>
      </c>
      <c r="D333" s="7" t="s">
        <v>619</v>
      </c>
      <c r="E333" s="7" t="s">
        <v>620</v>
      </c>
      <c r="F333" s="7">
        <v>0.6592746721358771</v>
      </c>
      <c r="G333" s="7">
        <v>0.5572251492225571</v>
      </c>
      <c r="H333" s="7">
        <v>0.5670000000000001</v>
      </c>
      <c r="I333" s="7">
        <v>0.322706107056324</v>
      </c>
      <c r="J333" s="7">
        <v>0.30578964172448303</v>
      </c>
      <c r="K333" s="7">
        <v>0.8309582400779141</v>
      </c>
      <c r="L333" s="7">
        <v>0.723</v>
      </c>
      <c r="M333" s="7">
        <v>0.776392187600715</v>
      </c>
      <c r="N333" s="7">
        <v>0.755148352398026</v>
      </c>
      <c r="O333" s="7">
        <v>0.8009512990698151</v>
      </c>
      <c r="P333" s="7">
        <v>0.54027760348573</v>
      </c>
      <c r="Q333" s="7">
        <v>0.961</v>
      </c>
      <c r="R333" s="7">
        <v>1.08669747352453</v>
      </c>
      <c r="S333" s="7">
        <v>0.96</v>
      </c>
      <c r="T333" s="7">
        <v>0.433781703964603</v>
      </c>
      <c r="U333" s="7">
        <v>0.805</v>
      </c>
      <c r="V333" s="7">
        <v>0.851</v>
      </c>
      <c r="W333" s="7">
        <v>0.509809545993272</v>
      </c>
      <c r="X333" s="7">
        <v>0.451</v>
      </c>
      <c r="Y333" s="7">
        <v>0.737</v>
      </c>
      <c r="Z333" s="7">
        <v>0.8536598079273621</v>
      </c>
      <c r="AA333" s="7">
        <v>0.31310614062068703</v>
      </c>
      <c r="AB333" s="7">
        <v>1.045</v>
      </c>
      <c r="AC333" s="5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</row>
    <row r="334" spans="1:253" ht="12.75">
      <c r="A334" s="9" t="str">
        <f>"2900002D01"</f>
        <v>2900002D01</v>
      </c>
      <c r="B334" s="7" t="s">
        <v>621</v>
      </c>
      <c r="C334" s="7" t="s">
        <v>622</v>
      </c>
      <c r="D334" s="7" t="s">
        <v>623</v>
      </c>
      <c r="E334" s="7" t="s">
        <v>624</v>
      </c>
      <c r="F334" s="7">
        <v>1.12365499650796</v>
      </c>
      <c r="G334" s="7">
        <v>0.9579704187222481</v>
      </c>
      <c r="H334" s="7">
        <v>0.325</v>
      </c>
      <c r="I334" s="7">
        <v>0.6811430767820551</v>
      </c>
      <c r="J334" s="7">
        <v>0.379995922859578</v>
      </c>
      <c r="K334" s="7">
        <v>0.36827453734473103</v>
      </c>
      <c r="L334" s="7">
        <v>0.316</v>
      </c>
      <c r="M334" s="7">
        <v>0.824765532622567</v>
      </c>
      <c r="N334" s="7">
        <v>0.650958389374914</v>
      </c>
      <c r="O334" s="7">
        <v>0.591177991076496</v>
      </c>
      <c r="P334" s="7">
        <v>0.360738187863193</v>
      </c>
      <c r="Q334" s="7">
        <v>2.072</v>
      </c>
      <c r="R334" s="7">
        <v>0.7065400755699001</v>
      </c>
      <c r="S334" s="7">
        <v>2.054</v>
      </c>
      <c r="T334" s="7">
        <v>0.69294392134993</v>
      </c>
      <c r="U334" s="7">
        <v>1.217</v>
      </c>
      <c r="V334" s="7">
        <v>0.671</v>
      </c>
      <c r="W334" s="7">
        <v>0.8392379735537091</v>
      </c>
      <c r="X334" s="7">
        <v>0.501</v>
      </c>
      <c r="Y334" s="7">
        <v>1.016</v>
      </c>
      <c r="Z334" s="7">
        <v>0.655074293696526</v>
      </c>
      <c r="AA334" s="7">
        <v>0.42203968855035</v>
      </c>
      <c r="AB334" s="7">
        <v>0.527</v>
      </c>
      <c r="AC334" s="5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</row>
    <row r="335" spans="1:253" ht="12.75">
      <c r="A335" s="9" t="str">
        <f>"1110001A05"</f>
        <v>1110001A05</v>
      </c>
      <c r="B335" s="7" t="s">
        <v>625</v>
      </c>
      <c r="C335" s="7" t="s">
        <v>626</v>
      </c>
      <c r="D335" s="7" t="s">
        <v>627</v>
      </c>
      <c r="E335" s="7" t="s">
        <v>628</v>
      </c>
      <c r="F335" s="7">
        <v>0.52733453581683</v>
      </c>
      <c r="G335" s="7">
        <v>0.657128791758677</v>
      </c>
      <c r="H335" s="7">
        <v>0.9520000000000001</v>
      </c>
      <c r="I335" s="7">
        <v>0.5574014576427421</v>
      </c>
      <c r="J335" s="7">
        <v>0.8217474085429921</v>
      </c>
      <c r="K335" s="7">
        <v>1.30160566162836</v>
      </c>
      <c r="L335" s="7">
        <v>0.838</v>
      </c>
      <c r="M335" s="7">
        <v>1.2202176281762</v>
      </c>
      <c r="N335" s="7">
        <v>1.04525106545767</v>
      </c>
      <c r="O335" s="7">
        <v>0.8733090060643081</v>
      </c>
      <c r="P335" s="7">
        <v>0.9068683842842941</v>
      </c>
      <c r="Q335" s="7">
        <v>1.254</v>
      </c>
      <c r="R335" s="7">
        <v>0.9642106105293241</v>
      </c>
      <c r="S335" s="7">
        <v>1.731</v>
      </c>
      <c r="T335" s="7">
        <v>0.8440577887131531</v>
      </c>
      <c r="U335" s="7">
        <v>1.164</v>
      </c>
      <c r="V335" s="7">
        <v>0.99</v>
      </c>
      <c r="W335" s="7">
        <v>0.613973290440403</v>
      </c>
      <c r="X335" s="7">
        <v>1.113</v>
      </c>
      <c r="Y335" s="7">
        <v>1.045</v>
      </c>
      <c r="Z335" s="7">
        <v>1.38816432512659</v>
      </c>
      <c r="AA335" s="7">
        <v>0.17865101860464702</v>
      </c>
      <c r="AB335" s="7">
        <v>1.938</v>
      </c>
      <c r="AC335" s="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</row>
    <row r="336" spans="1:253" ht="12.75">
      <c r="A336" s="9" t="str">
        <f>"2900002K10"</f>
        <v>2900002K10</v>
      </c>
      <c r="B336" s="7" t="s">
        <v>629</v>
      </c>
      <c r="C336" s="7" t="s">
        <v>630</v>
      </c>
      <c r="D336" s="7" t="s">
        <v>631</v>
      </c>
      <c r="E336" s="7" t="s">
        <v>632</v>
      </c>
      <c r="F336" s="7">
        <v>1.65559863680953</v>
      </c>
      <c r="G336" s="7">
        <v>1.5504681350942</v>
      </c>
      <c r="H336" s="7">
        <v>1.384</v>
      </c>
      <c r="I336" s="7">
        <v>0.878226992979624</v>
      </c>
      <c r="J336" s="7">
        <v>1.18630444069661</v>
      </c>
      <c r="K336" s="7">
        <v>1.1695266037685</v>
      </c>
      <c r="L336" s="7">
        <v>0.366</v>
      </c>
      <c r="M336" s="7">
        <v>0.605876146398689</v>
      </c>
      <c r="N336" s="7">
        <v>2.36469675823741</v>
      </c>
      <c r="O336" s="7">
        <v>1.75382911705411</v>
      </c>
      <c r="P336" s="7">
        <v>1.93063315674123</v>
      </c>
      <c r="Q336" s="7">
        <v>1.531</v>
      </c>
      <c r="R336" s="7">
        <v>2.08451728426595</v>
      </c>
      <c r="S336" s="7">
        <v>2.238</v>
      </c>
      <c r="T336" s="7">
        <v>2.63090397381443</v>
      </c>
      <c r="U336" s="7">
        <v>2.038</v>
      </c>
      <c r="V336" s="7">
        <v>2.001</v>
      </c>
      <c r="W336" s="7">
        <v>1.37445331087555</v>
      </c>
      <c r="X336" s="7">
        <v>1.917</v>
      </c>
      <c r="Y336" s="7">
        <v>1.577</v>
      </c>
      <c r="Z336" s="7">
        <v>1.52678733019033</v>
      </c>
      <c r="AA336" s="7">
        <v>0.22222443777651202</v>
      </c>
      <c r="AB336" s="7">
        <v>0.8280000000000001</v>
      </c>
      <c r="AC336" s="5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</row>
    <row r="337" spans="1:253" ht="12.75">
      <c r="A337" s="9" t="str">
        <f>"0610011L07"</f>
        <v>0610011L07</v>
      </c>
      <c r="B337" s="7" t="s">
        <v>633</v>
      </c>
      <c r="C337" s="7" t="s">
        <v>634</v>
      </c>
      <c r="D337" s="7" t="s">
        <v>635</v>
      </c>
      <c r="E337" s="7" t="s">
        <v>636</v>
      </c>
      <c r="F337" s="7">
        <v>1.36735949995125</v>
      </c>
      <c r="G337" s="7">
        <v>1.32439027423738</v>
      </c>
      <c r="H337" s="7">
        <v>0.895</v>
      </c>
      <c r="I337" s="7">
        <v>1.19416304184596</v>
      </c>
      <c r="J337" s="7">
        <v>1.0080101544794</v>
      </c>
      <c r="K337" s="7">
        <v>1.50567937240359</v>
      </c>
      <c r="L337" s="7">
        <v>0.643</v>
      </c>
      <c r="M337" s="7">
        <v>0.8102535291160111</v>
      </c>
      <c r="N337" s="7">
        <v>0.7383343173243181</v>
      </c>
      <c r="O337" s="7">
        <v>0.8605992658782711</v>
      </c>
      <c r="P337" s="7">
        <v>0.45816604796345906</v>
      </c>
      <c r="Q337" s="7">
        <v>1.169</v>
      </c>
      <c r="R337" s="7">
        <v>2.20999163172445</v>
      </c>
      <c r="S337" s="7">
        <v>1.148</v>
      </c>
      <c r="T337" s="7">
        <v>0.8410944435566631</v>
      </c>
      <c r="U337" s="7">
        <v>0.833</v>
      </c>
      <c r="V337" s="7">
        <v>0.807</v>
      </c>
      <c r="W337" s="7">
        <v>0.647000819167542</v>
      </c>
      <c r="X337" s="7">
        <v>1.158</v>
      </c>
      <c r="Y337" s="7">
        <v>1.235</v>
      </c>
      <c r="Z337" s="7">
        <v>2.11545153308888</v>
      </c>
      <c r="AA337" s="7">
        <v>0.75693253875697</v>
      </c>
      <c r="AB337" s="7">
        <v>1.583</v>
      </c>
      <c r="AC337" s="5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</row>
    <row r="338" spans="1:253" ht="12.75">
      <c r="A338" s="9" t="str">
        <f>"1110032B18"</f>
        <v>1110032B18</v>
      </c>
      <c r="B338" s="7" t="s">
        <v>637</v>
      </c>
      <c r="C338" s="7" t="s">
        <v>638</v>
      </c>
      <c r="D338" s="7" t="s">
        <v>639</v>
      </c>
      <c r="E338" s="7" t="s">
        <v>640</v>
      </c>
      <c r="F338" s="7">
        <v>1.10102267988006</v>
      </c>
      <c r="G338" s="7">
        <v>0.7320586956464471</v>
      </c>
      <c r="H338" s="7">
        <v>0.738</v>
      </c>
      <c r="I338" s="7">
        <v>0.47428018764338603</v>
      </c>
      <c r="J338" s="7">
        <v>0.947748677852918</v>
      </c>
      <c r="K338" s="7">
        <v>1.11543265306446</v>
      </c>
      <c r="L338" s="7">
        <v>0.7</v>
      </c>
      <c r="M338" s="7">
        <v>0.6349001534118001</v>
      </c>
      <c r="N338" s="7">
        <v>0.881821573094499</v>
      </c>
      <c r="O338" s="7">
        <v>1.23753828229298</v>
      </c>
      <c r="P338" s="7">
        <v>0.64483948391406</v>
      </c>
      <c r="Q338" s="7">
        <v>0.882</v>
      </c>
      <c r="R338" s="7">
        <v>1.34138052402066</v>
      </c>
      <c r="S338" s="7">
        <v>0.924</v>
      </c>
      <c r="T338" s="7">
        <v>0.8766935500649291</v>
      </c>
      <c r="U338" s="7">
        <v>0.9570000000000001</v>
      </c>
      <c r="V338" s="7">
        <v>1.258</v>
      </c>
      <c r="W338" s="7">
        <v>0.37939315050662104</v>
      </c>
      <c r="X338" s="7">
        <v>1.267</v>
      </c>
      <c r="Y338" s="7">
        <v>1.003</v>
      </c>
      <c r="Z338" s="7">
        <v>1.49003611489436</v>
      </c>
      <c r="AA338" s="7">
        <v>0.860886267352705</v>
      </c>
      <c r="AB338" s="7">
        <v>1.565</v>
      </c>
      <c r="AC338" s="5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</row>
    <row r="339" spans="1:253" ht="12.75">
      <c r="A339" s="9" t="str">
        <f>"2610202L11"</f>
        <v>2610202L11</v>
      </c>
      <c r="B339" s="7" t="s">
        <v>641</v>
      </c>
      <c r="C339" s="7" t="s">
        <v>642</v>
      </c>
      <c r="D339" s="7" t="s">
        <v>643</v>
      </c>
      <c r="E339" s="7" t="s">
        <v>644</v>
      </c>
      <c r="F339" s="7">
        <v>1.96185896768815</v>
      </c>
      <c r="G339" s="7">
        <v>2.0955359306391</v>
      </c>
      <c r="H339" s="7">
        <v>0.586</v>
      </c>
      <c r="I339" s="7">
        <v>1.01362815677948</v>
      </c>
      <c r="J339" s="7">
        <v>1.11658041815357</v>
      </c>
      <c r="K339" s="7">
        <v>1.73085021580269</v>
      </c>
      <c r="L339" s="7">
        <v>0.825</v>
      </c>
      <c r="M339" s="7">
        <v>0.9154655545385381</v>
      </c>
      <c r="N339" s="7">
        <v>0.7099117465840911</v>
      </c>
      <c r="O339" s="7">
        <v>1.42532617273007</v>
      </c>
      <c r="P339" s="7">
        <v>0.6089195580501451</v>
      </c>
      <c r="Q339" s="7">
        <v>1.332</v>
      </c>
      <c r="R339" s="7">
        <v>2.06061740855957</v>
      </c>
      <c r="S339" s="7">
        <v>1.146</v>
      </c>
      <c r="T339" s="7">
        <v>0.72680729968189</v>
      </c>
      <c r="U339" s="7">
        <v>1.012</v>
      </c>
      <c r="V339" s="7">
        <v>1.035</v>
      </c>
      <c r="W339" s="7">
        <v>0.6300636249484961</v>
      </c>
      <c r="X339" s="7">
        <v>0.251</v>
      </c>
      <c r="Y339" s="7">
        <v>1.131</v>
      </c>
      <c r="Z339" s="7">
        <v>1.5931974209883</v>
      </c>
      <c r="AA339" s="7">
        <v>1.11298962113278</v>
      </c>
      <c r="AB339" s="7">
        <v>2.374</v>
      </c>
      <c r="AC339" s="5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</row>
    <row r="340" spans="1:253" ht="12.75">
      <c r="A340" s="9" t="str">
        <f>"0710008C04"</f>
        <v>0710008C04</v>
      </c>
      <c r="B340" s="7" t="s">
        <v>869</v>
      </c>
      <c r="C340" s="7" t="s">
        <v>870</v>
      </c>
      <c r="D340" s="7" t="s">
        <v>871</v>
      </c>
      <c r="E340" s="7" t="s">
        <v>872</v>
      </c>
      <c r="F340" s="7">
        <v>1.80660012266924</v>
      </c>
      <c r="G340" s="7">
        <v>2.07216004832593</v>
      </c>
      <c r="H340" s="7">
        <v>1.216</v>
      </c>
      <c r="I340" s="7">
        <v>1.27314705406254</v>
      </c>
      <c r="J340" s="7">
        <v>0.733098294166839</v>
      </c>
      <c r="K340" s="7">
        <v>1.07786632288397</v>
      </c>
      <c r="L340" s="7">
        <v>0.73</v>
      </c>
      <c r="M340" s="7">
        <v>0.965048233185936</v>
      </c>
      <c r="N340" s="7">
        <v>2.38817350616475</v>
      </c>
      <c r="O340" s="7">
        <v>5.00408094323765</v>
      </c>
      <c r="P340" s="7">
        <v>2.19123394798963</v>
      </c>
      <c r="Q340" s="7">
        <v>1.418</v>
      </c>
      <c r="R340" s="7">
        <v>2.95611587643305</v>
      </c>
      <c r="S340" s="7">
        <v>1.47</v>
      </c>
      <c r="T340" s="7">
        <v>2.55641390097197</v>
      </c>
      <c r="U340" s="7">
        <v>1.723</v>
      </c>
      <c r="V340" s="7">
        <v>1.998</v>
      </c>
      <c r="W340" s="7">
        <v>1.33719148359365</v>
      </c>
      <c r="X340" s="7">
        <v>2.026</v>
      </c>
      <c r="Y340" s="7">
        <v>1.144</v>
      </c>
      <c r="Z340" s="7">
        <v>1.72537284442116</v>
      </c>
      <c r="AA340" s="7">
        <v>0.623722371574411</v>
      </c>
      <c r="AB340" s="7">
        <v>0.847</v>
      </c>
      <c r="AC340" s="5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</row>
    <row r="341" spans="1:253" ht="12.75">
      <c r="A341" s="9" t="str">
        <f>"9130022D09"</f>
        <v>9130022D09</v>
      </c>
      <c r="B341" s="7" t="s">
        <v>873</v>
      </c>
      <c r="C341" s="7" t="s">
        <v>874</v>
      </c>
      <c r="D341" s="7" t="s">
        <v>875</v>
      </c>
      <c r="E341" s="7" t="s">
        <v>876</v>
      </c>
      <c r="F341" s="7">
        <v>0.8745859958095471</v>
      </c>
      <c r="G341" s="7">
        <v>0.965968141017377</v>
      </c>
      <c r="H341" s="7">
        <v>0.8270000000000001</v>
      </c>
      <c r="I341" s="7">
        <v>0.605544093660469</v>
      </c>
      <c r="J341" s="7">
        <v>1.36808492804097</v>
      </c>
      <c r="K341" s="7">
        <v>1.30687803380829</v>
      </c>
      <c r="L341" s="7">
        <v>0.875</v>
      </c>
      <c r="M341" s="7">
        <v>1.37017499774394</v>
      </c>
      <c r="N341" s="7">
        <v>1.10335581533582</v>
      </c>
      <c r="O341" s="7">
        <v>1.42799073125713</v>
      </c>
      <c r="P341" s="7">
        <v>1.21785847018508</v>
      </c>
      <c r="Q341" s="7">
        <v>1.303</v>
      </c>
      <c r="R341" s="7">
        <v>1.45863928920509</v>
      </c>
      <c r="S341" s="7">
        <v>1.309</v>
      </c>
      <c r="T341" s="7">
        <v>1.07288256357369</v>
      </c>
      <c r="U341" s="7">
        <v>1.245</v>
      </c>
      <c r="V341" s="7">
        <v>1.094</v>
      </c>
      <c r="W341" s="7">
        <v>0.7901201103184771</v>
      </c>
      <c r="X341" s="7">
        <v>0.809</v>
      </c>
      <c r="Y341" s="7">
        <v>1.013</v>
      </c>
      <c r="Z341" s="7">
        <v>1.00324370176358</v>
      </c>
      <c r="AA341" s="7">
        <v>0.6143852103232971</v>
      </c>
      <c r="AB341" s="7">
        <v>2.109</v>
      </c>
      <c r="AC341" s="5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</row>
    <row r="342" spans="1:253" ht="12.75">
      <c r="A342" s="9" t="str">
        <f>"2200002N01"</f>
        <v>2200002N01</v>
      </c>
      <c r="B342" s="7" t="s">
        <v>877</v>
      </c>
      <c r="C342" s="7" t="s">
        <v>878</v>
      </c>
      <c r="D342" s="7" t="s">
        <v>879</v>
      </c>
      <c r="E342" s="7" t="s">
        <v>880</v>
      </c>
      <c r="F342" s="7">
        <v>1.44762121322161</v>
      </c>
      <c r="G342" s="7">
        <v>0.769098169928205</v>
      </c>
      <c r="H342" s="7">
        <v>0.171</v>
      </c>
      <c r="I342" s="7">
        <v>0.72740514108034</v>
      </c>
      <c r="J342" s="7">
        <v>0.8287198107972961</v>
      </c>
      <c r="K342" s="7">
        <v>1.22060247970852</v>
      </c>
      <c r="L342" s="7">
        <v>0.914</v>
      </c>
      <c r="M342" s="7">
        <v>0.7328561770810491</v>
      </c>
      <c r="N342" s="7">
        <v>0.728314122844906</v>
      </c>
      <c r="O342" s="7">
        <v>0.43675772091213205</v>
      </c>
      <c r="P342" s="7">
        <v>0.5552270997163931</v>
      </c>
      <c r="Q342" s="7">
        <v>1.165</v>
      </c>
      <c r="R342" s="7">
        <v>1.18528446081335</v>
      </c>
      <c r="S342" s="7">
        <v>0.731</v>
      </c>
      <c r="T342" s="7">
        <v>0.7636944216240361</v>
      </c>
      <c r="U342" s="7">
        <v>0.872</v>
      </c>
      <c r="V342" s="7">
        <v>1.345</v>
      </c>
      <c r="W342" s="7">
        <v>0.800282426849904</v>
      </c>
      <c r="X342" s="7">
        <v>1.554</v>
      </c>
      <c r="Y342" s="7">
        <v>1.521</v>
      </c>
      <c r="Z342" s="7">
        <v>1.28048971189104</v>
      </c>
      <c r="AA342" s="7">
        <v>0.7345233517542961</v>
      </c>
      <c r="AB342" s="7">
        <v>1.093</v>
      </c>
      <c r="AC342" s="5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</row>
    <row r="343" spans="1:253" ht="12.75">
      <c r="A343" s="9" t="str">
        <f>"4930506N09"</f>
        <v>4930506N09</v>
      </c>
      <c r="B343" s="7" t="s">
        <v>881</v>
      </c>
      <c r="C343" s="7" t="s">
        <v>882</v>
      </c>
      <c r="D343" s="7" t="s">
        <v>883</v>
      </c>
      <c r="E343" s="7" t="s">
        <v>884</v>
      </c>
      <c r="F343" s="7">
        <v>3.26461424952892</v>
      </c>
      <c r="G343" s="7">
        <v>2.82202980133487</v>
      </c>
      <c r="H343" s="7">
        <v>1.599</v>
      </c>
      <c r="I343" s="7">
        <v>3.17891843454552</v>
      </c>
      <c r="J343" s="7">
        <v>1.99958536078795</v>
      </c>
      <c r="K343" s="7">
        <v>1.96719426524776</v>
      </c>
      <c r="L343" s="7">
        <v>1.256</v>
      </c>
      <c r="M343" s="7">
        <v>1.27463764132578</v>
      </c>
      <c r="N343" s="7">
        <v>1.43714985849211</v>
      </c>
      <c r="O343" s="7">
        <v>1.80372503675338</v>
      </c>
      <c r="P343" s="7">
        <v>1.0598898446927</v>
      </c>
      <c r="Q343" s="7">
        <v>3.931</v>
      </c>
      <c r="R343" s="7">
        <v>4.91366507100885</v>
      </c>
      <c r="S343" s="7">
        <v>1.338</v>
      </c>
      <c r="T343" s="7">
        <v>1.07288610581282</v>
      </c>
      <c r="U343" s="7">
        <v>1.077</v>
      </c>
      <c r="V343" s="7">
        <v>1.619</v>
      </c>
      <c r="W343" s="7">
        <v>0.96203263164179</v>
      </c>
      <c r="X343" s="7">
        <v>0.557</v>
      </c>
      <c r="Y343" s="7">
        <v>2.029</v>
      </c>
      <c r="Z343" s="7">
        <v>2.03485676270299</v>
      </c>
      <c r="AA343" s="7">
        <v>0.815445415930617</v>
      </c>
      <c r="AB343" s="7">
        <v>1.5010000000000001</v>
      </c>
      <c r="AC343" s="5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</row>
    <row r="344" spans="1:253" ht="12.75">
      <c r="A344" s="9" t="str">
        <f>"4931400F03"</f>
        <v>4931400F03</v>
      </c>
      <c r="B344" s="7" t="s">
        <v>885</v>
      </c>
      <c r="C344" s="7" t="s">
        <v>886</v>
      </c>
      <c r="D344" s="7" t="s">
        <v>554</v>
      </c>
      <c r="E344" s="7" t="s">
        <v>555</v>
      </c>
      <c r="F344" s="7">
        <v>3.54741553432251</v>
      </c>
      <c r="G344" s="7">
        <v>3.49860141032556</v>
      </c>
      <c r="H344" s="7">
        <v>1.167</v>
      </c>
      <c r="I344" s="7">
        <v>2.31799270138476</v>
      </c>
      <c r="J344" s="7">
        <v>1.33322291676945</v>
      </c>
      <c r="K344" s="7">
        <v>2.30189833956446</v>
      </c>
      <c r="L344" s="7">
        <v>0.787</v>
      </c>
      <c r="M344" s="7">
        <v>0.8114628627415571</v>
      </c>
      <c r="N344" s="7">
        <v>1.19814485627349</v>
      </c>
      <c r="O344" s="7">
        <v>2.1126850992071</v>
      </c>
      <c r="P344" s="7">
        <v>0.8722199172616191</v>
      </c>
      <c r="Q344" s="7">
        <v>1.499</v>
      </c>
      <c r="R344" s="7">
        <v>1.97248661689229</v>
      </c>
      <c r="S344" s="7">
        <v>1.364</v>
      </c>
      <c r="T344" s="7">
        <v>1.02419012891572</v>
      </c>
      <c r="U344" s="7">
        <v>1.417</v>
      </c>
      <c r="V344" s="7">
        <v>1.296</v>
      </c>
      <c r="W344" s="7">
        <v>0.9637263510636951</v>
      </c>
      <c r="X344" s="7">
        <v>1.081</v>
      </c>
      <c r="Y344" s="7">
        <v>1.806</v>
      </c>
      <c r="Z344" s="7">
        <v>3.66609491531343</v>
      </c>
      <c r="AA344" s="7">
        <v>1.24993465281579</v>
      </c>
      <c r="AB344" s="7">
        <v>1.223</v>
      </c>
      <c r="AC344" s="5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</row>
    <row r="345" spans="1:253" ht="12.75">
      <c r="A345" s="9" t="str">
        <f>"2010002N16"</f>
        <v>2010002N16</v>
      </c>
      <c r="B345" s="7" t="s">
        <v>556</v>
      </c>
      <c r="C345" s="7" t="s">
        <v>557</v>
      </c>
      <c r="D345" s="7" t="s">
        <v>558</v>
      </c>
      <c r="E345" s="7" t="s">
        <v>559</v>
      </c>
      <c r="F345" s="7">
        <v>1.47070083679719</v>
      </c>
      <c r="G345" s="7">
        <v>2.14619172296677</v>
      </c>
      <c r="H345" s="7">
        <v>1.242</v>
      </c>
      <c r="I345" s="7">
        <v>0.6623373595876311</v>
      </c>
      <c r="J345" s="7">
        <v>1.35414012353236</v>
      </c>
      <c r="K345" s="7">
        <v>1.59748477801906</v>
      </c>
      <c r="L345" s="7">
        <v>0.548</v>
      </c>
      <c r="M345" s="7">
        <v>0.71955350720004</v>
      </c>
      <c r="N345" s="7">
        <v>0.836258599261372</v>
      </c>
      <c r="O345" s="7">
        <v>1.552906692358</v>
      </c>
      <c r="P345" s="7">
        <v>1.33423387130329</v>
      </c>
      <c r="Q345" s="7">
        <v>1.417</v>
      </c>
      <c r="R345" s="7">
        <v>0.724464982349686</v>
      </c>
      <c r="S345" s="7">
        <v>0.886</v>
      </c>
      <c r="T345" s="7">
        <v>0.87161045840989</v>
      </c>
      <c r="U345" s="7">
        <v>1.11</v>
      </c>
      <c r="V345" s="7">
        <v>0.867</v>
      </c>
      <c r="W345" s="7">
        <v>0.9848978438375021</v>
      </c>
      <c r="X345" s="7">
        <v>1.286</v>
      </c>
      <c r="Y345" s="7">
        <v>15.768</v>
      </c>
      <c r="Z345" s="7">
        <v>8.99953444037018</v>
      </c>
      <c r="AA345" s="7">
        <v>1.11423457596626</v>
      </c>
      <c r="AB345" s="7">
        <v>1.7570000000000001</v>
      </c>
      <c r="AC345" s="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</row>
    <row r="346" spans="1:253" ht="12.75">
      <c r="A346" s="9" t="s">
        <v>560</v>
      </c>
      <c r="B346" s="7" t="s">
        <v>561</v>
      </c>
      <c r="C346" s="7" t="s">
        <v>562</v>
      </c>
      <c r="D346" s="7" t="s">
        <v>563</v>
      </c>
      <c r="E346" s="7" t="s">
        <v>564</v>
      </c>
      <c r="F346" s="7">
        <v>1.64254365950284</v>
      </c>
      <c r="G346" s="7">
        <v>1.45665683136437</v>
      </c>
      <c r="H346" s="7">
        <v>1.359</v>
      </c>
      <c r="I346" s="7">
        <v>1.13210417510435</v>
      </c>
      <c r="J346" s="7">
        <v>2.5040884667601</v>
      </c>
      <c r="K346" s="7">
        <v>1.33653303343554</v>
      </c>
      <c r="L346" s="7">
        <v>0.995</v>
      </c>
      <c r="M346" s="7">
        <v>1.17668161765654</v>
      </c>
      <c r="N346" s="7">
        <v>0.707391662910647</v>
      </c>
      <c r="O346" s="7">
        <v>0.8104384414675411</v>
      </c>
      <c r="P346" s="7">
        <v>0.5795235178053111</v>
      </c>
      <c r="Q346" s="7">
        <v>1.379</v>
      </c>
      <c r="R346" s="7">
        <v>1.25997157239579</v>
      </c>
      <c r="S346" s="7">
        <v>1.554</v>
      </c>
      <c r="T346" s="7">
        <v>0.892313324428726</v>
      </c>
      <c r="U346" s="7">
        <v>1.21</v>
      </c>
      <c r="V346" s="7">
        <v>1.27</v>
      </c>
      <c r="W346" s="7">
        <v>1.01284421429893</v>
      </c>
      <c r="X346" s="7">
        <v>1.178</v>
      </c>
      <c r="Y346" s="7">
        <v>1.926</v>
      </c>
      <c r="Z346" s="7">
        <v>1.54032725161516</v>
      </c>
      <c r="AA346" s="7">
        <v>0.7451054678388921</v>
      </c>
      <c r="AB346" s="7">
        <v>0.111</v>
      </c>
      <c r="AC346" s="5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</row>
    <row r="347" spans="1:253" ht="12.75">
      <c r="A347" s="9" t="str">
        <f>"1700011C14"</f>
        <v>1700011C14</v>
      </c>
      <c r="B347" s="7" t="s">
        <v>565</v>
      </c>
      <c r="C347" s="7" t="s">
        <v>566</v>
      </c>
      <c r="D347" s="7" t="s">
        <v>567</v>
      </c>
      <c r="E347" s="7" t="s">
        <v>568</v>
      </c>
      <c r="F347" s="7">
        <v>0.73531392579357</v>
      </c>
      <c r="G347" s="7">
        <v>0.9532399640959781</v>
      </c>
      <c r="H347" s="7">
        <v>1.153</v>
      </c>
      <c r="I347" s="7">
        <v>0.321953878368547</v>
      </c>
      <c r="J347" s="7">
        <v>1.07374994716284</v>
      </c>
      <c r="K347" s="7">
        <v>1.6502583644361</v>
      </c>
      <c r="L347" s="7">
        <v>0.423</v>
      </c>
      <c r="M347" s="7">
        <v>0.576852139385578</v>
      </c>
      <c r="N347" s="7">
        <v>2.03272151048898</v>
      </c>
      <c r="O347" s="7">
        <v>3.27535389720945</v>
      </c>
      <c r="P347" s="7">
        <v>1.60190273496867</v>
      </c>
      <c r="Q347" s="7">
        <v>1.304</v>
      </c>
      <c r="R347" s="7">
        <v>0.719983755654739</v>
      </c>
      <c r="S347" s="7">
        <v>0.964</v>
      </c>
      <c r="T347" s="7">
        <v>2.11268038258229</v>
      </c>
      <c r="U347" s="7">
        <v>1.455</v>
      </c>
      <c r="V347" s="7">
        <v>1.406</v>
      </c>
      <c r="W347" s="7">
        <v>1.25081179307652</v>
      </c>
      <c r="X347" s="7">
        <v>0.729</v>
      </c>
      <c r="Y347" s="7">
        <v>2.449</v>
      </c>
      <c r="Z347" s="7">
        <v>2.22634993713986</v>
      </c>
      <c r="AA347" s="7">
        <v>0.585128771736473</v>
      </c>
      <c r="AB347" s="7">
        <v>1.053</v>
      </c>
      <c r="AC347" s="5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</row>
    <row r="348" spans="1:253" ht="12.75">
      <c r="A348" s="9" t="str">
        <f>"2610306G15"</f>
        <v>2610306G15</v>
      </c>
      <c r="B348" s="7" t="s">
        <v>569</v>
      </c>
      <c r="C348" s="7" t="s">
        <v>570</v>
      </c>
      <c r="D348" s="7" t="s">
        <v>571</v>
      </c>
      <c r="E348" s="7" t="s">
        <v>572</v>
      </c>
      <c r="F348" s="7">
        <v>1.37645601517</v>
      </c>
      <c r="G348" s="7">
        <v>0.8472345841708071</v>
      </c>
      <c r="H348" s="7">
        <v>1.037</v>
      </c>
      <c r="I348" s="7">
        <v>0.286975244386918</v>
      </c>
      <c r="J348" s="7">
        <v>0.923843298695303</v>
      </c>
      <c r="K348" s="7">
        <v>0.6907798186020171</v>
      </c>
      <c r="L348" s="7">
        <v>0.26</v>
      </c>
      <c r="M348" s="7">
        <v>0.653040157794994</v>
      </c>
      <c r="N348" s="7">
        <v>1.53005778007072</v>
      </c>
      <c r="O348" s="7">
        <v>3.02566383832296</v>
      </c>
      <c r="P348" s="7">
        <v>1.38268750902036</v>
      </c>
      <c r="Q348" s="7">
        <v>2.529</v>
      </c>
      <c r="R348" s="7">
        <v>0.8992328234526</v>
      </c>
      <c r="S348" s="7">
        <v>1.464</v>
      </c>
      <c r="T348" s="7">
        <v>1.49568368349977</v>
      </c>
      <c r="U348" s="7">
        <v>1.401</v>
      </c>
      <c r="V348" s="7">
        <v>1.258</v>
      </c>
      <c r="W348" s="7">
        <v>1.33380404474984</v>
      </c>
      <c r="X348" s="7">
        <v>1.185</v>
      </c>
      <c r="Y348" s="7">
        <v>1.104</v>
      </c>
      <c r="Z348" s="7">
        <v>1.79178293521914</v>
      </c>
      <c r="AA348" s="7">
        <v>1.11112218888256</v>
      </c>
      <c r="AB348" s="7">
        <v>0.765</v>
      </c>
      <c r="AC348" s="5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</row>
    <row r="349" spans="1:253" ht="12.75">
      <c r="A349" s="9" t="str">
        <f>"1700022L10"</f>
        <v>1700022L10</v>
      </c>
      <c r="B349" s="7" t="s">
        <v>573</v>
      </c>
      <c r="C349" s="7" t="s">
        <v>574</v>
      </c>
      <c r="D349" s="7" t="s">
        <v>575</v>
      </c>
      <c r="E349" s="7" t="s">
        <v>576</v>
      </c>
      <c r="F349" s="7">
        <v>1.04533341955664</v>
      </c>
      <c r="G349" s="7">
        <v>1.33046211241143</v>
      </c>
      <c r="H349" s="7">
        <v>0.888</v>
      </c>
      <c r="I349" s="7">
        <v>0.28960804479413704</v>
      </c>
      <c r="J349" s="7">
        <v>1.03340961983437</v>
      </c>
      <c r="K349" s="7">
        <v>0.858634496389012</v>
      </c>
      <c r="L349" s="7">
        <v>0.529</v>
      </c>
      <c r="M349" s="7">
        <v>0.7509961814642431</v>
      </c>
      <c r="N349" s="7">
        <v>1.23726871302701</v>
      </c>
      <c r="O349" s="7">
        <v>1.42981819913846</v>
      </c>
      <c r="P349" s="7">
        <v>1.05315407937171</v>
      </c>
      <c r="Q349" s="7">
        <v>1.313</v>
      </c>
      <c r="R349" s="7">
        <v>0.5138473276872</v>
      </c>
      <c r="S349" s="7">
        <v>1.206</v>
      </c>
      <c r="T349" s="7">
        <v>0.657406483766247</v>
      </c>
      <c r="U349" s="7">
        <v>1.162</v>
      </c>
      <c r="V349" s="7">
        <v>0.756</v>
      </c>
      <c r="W349" s="7">
        <v>0.7579394413022911</v>
      </c>
      <c r="X349" s="7">
        <v>0.557</v>
      </c>
      <c r="Y349" s="7">
        <v>1.872</v>
      </c>
      <c r="Z349" s="7">
        <v>1.22697478435481</v>
      </c>
      <c r="AA349" s="7">
        <v>0.9741771571995541</v>
      </c>
      <c r="AB349" s="7">
        <v>0.704</v>
      </c>
      <c r="AC349" s="5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</row>
    <row r="350" spans="1:253" ht="12.75">
      <c r="A350" s="9" t="str">
        <f>"4930527G07"</f>
        <v>4930527G07</v>
      </c>
      <c r="B350" s="7" t="s">
        <v>577</v>
      </c>
      <c r="C350" s="7" t="s">
        <v>578</v>
      </c>
      <c r="D350" s="7" t="s">
        <v>579</v>
      </c>
      <c r="E350" s="7" t="s">
        <v>580</v>
      </c>
      <c r="F350" s="7">
        <v>0.838835385945469</v>
      </c>
      <c r="G350" s="7">
        <v>0.989749605344941</v>
      </c>
      <c r="H350" s="7">
        <v>0.787</v>
      </c>
      <c r="I350" s="7">
        <v>0.21250460429699702</v>
      </c>
      <c r="J350" s="7">
        <v>0.5762192434449951</v>
      </c>
      <c r="K350" s="7">
        <v>0.813690066572869</v>
      </c>
      <c r="L350" s="7">
        <v>0.482</v>
      </c>
      <c r="M350" s="7">
        <v>0.638528154288439</v>
      </c>
      <c r="N350" s="7">
        <v>0.579605412206692</v>
      </c>
      <c r="O350" s="7">
        <v>0.962981323337855</v>
      </c>
      <c r="P350" s="7">
        <v>0.454252749573112</v>
      </c>
      <c r="Q350" s="7">
        <v>1.268</v>
      </c>
      <c r="R350" s="7">
        <v>0.443641442799704</v>
      </c>
      <c r="S350" s="7">
        <v>0.87</v>
      </c>
      <c r="T350" s="7">
        <v>0.686890350948658</v>
      </c>
      <c r="U350" s="7">
        <v>0.963</v>
      </c>
      <c r="V350" s="7">
        <v>0.589</v>
      </c>
      <c r="W350" s="7">
        <v>0.6326042040813531</v>
      </c>
      <c r="X350" s="7">
        <v>0.443</v>
      </c>
      <c r="Y350" s="7">
        <v>0.613</v>
      </c>
      <c r="Z350" s="7">
        <v>0.538373066177755</v>
      </c>
      <c r="AA350" s="7">
        <v>0.5739241782351371</v>
      </c>
      <c r="AB350" s="7">
        <v>1.071</v>
      </c>
      <c r="AC350" s="5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</row>
    <row r="351" spans="1:253" ht="12.75">
      <c r="A351" s="9" t="str">
        <f>"2210015O03"</f>
        <v>2210015O03</v>
      </c>
      <c r="B351" s="7" t="s">
        <v>581</v>
      </c>
      <c r="C351" s="7" t="s">
        <v>582</v>
      </c>
      <c r="D351" s="7" t="s">
        <v>583</v>
      </c>
      <c r="E351" s="7" t="s">
        <v>584</v>
      </c>
      <c r="F351" s="7">
        <v>1.6589863462078</v>
      </c>
      <c r="G351" s="7">
        <v>2.02886228403989</v>
      </c>
      <c r="H351" s="7">
        <v>1.337</v>
      </c>
      <c r="I351" s="7">
        <v>0.40507514836790404</v>
      </c>
      <c r="J351" s="7">
        <v>2.20925545714952</v>
      </c>
      <c r="K351" s="7">
        <v>1.97961195964069</v>
      </c>
      <c r="L351" s="7">
        <v>0.565</v>
      </c>
      <c r="M351" s="7">
        <v>0.6409468215395311</v>
      </c>
      <c r="N351" s="7">
        <v>0.634462184948126</v>
      </c>
      <c r="O351" s="7">
        <v>0.9610045239086141</v>
      </c>
      <c r="P351" s="7">
        <v>0.9425179520940151</v>
      </c>
      <c r="Q351" s="7">
        <v>1.498</v>
      </c>
      <c r="R351" s="7">
        <v>0.8499393298081881</v>
      </c>
      <c r="S351" s="7">
        <v>0.904</v>
      </c>
      <c r="T351" s="7">
        <v>0.9727807260310721</v>
      </c>
      <c r="U351" s="7">
        <v>1.051</v>
      </c>
      <c r="V351" s="7">
        <v>1.178</v>
      </c>
      <c r="W351" s="7">
        <v>0.9095273295627491</v>
      </c>
      <c r="X351" s="7">
        <v>0.744</v>
      </c>
      <c r="Y351" s="7">
        <v>1.525</v>
      </c>
      <c r="Z351" s="7">
        <v>1.42040223328095</v>
      </c>
      <c r="AA351" s="7">
        <v>1.39683932316665</v>
      </c>
      <c r="AB351" s="7">
        <v>1.519</v>
      </c>
      <c r="AC351" s="5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</row>
    <row r="352" spans="1:253" ht="12.75">
      <c r="A352" s="9" t="str">
        <f>"2310042C07"</f>
        <v>2310042C07</v>
      </c>
      <c r="B352" s="7" t="s">
        <v>585</v>
      </c>
      <c r="C352" s="7" t="s">
        <v>586</v>
      </c>
      <c r="D352" s="7" t="s">
        <v>587</v>
      </c>
      <c r="E352" s="7" t="s">
        <v>588</v>
      </c>
      <c r="F352" s="7">
        <v>1.00763008410752</v>
      </c>
      <c r="G352" s="7">
        <v>0.9346453926480061</v>
      </c>
      <c r="H352" s="7">
        <v>0.754</v>
      </c>
      <c r="I352" s="7">
        <v>0.25726221121972703</v>
      </c>
      <c r="J352" s="7">
        <v>0.644449179790686</v>
      </c>
      <c r="K352" s="7">
        <v>0.9845832565347531</v>
      </c>
      <c r="L352" s="7">
        <v>0.34400000000000003</v>
      </c>
      <c r="M352" s="7">
        <v>0.47647744846523604</v>
      </c>
      <c r="N352" s="7">
        <v>0.861858525297405</v>
      </c>
      <c r="O352" s="7">
        <v>1.13705365452904</v>
      </c>
      <c r="P352" s="7">
        <v>1.06449054092058</v>
      </c>
      <c r="Q352" s="7">
        <v>1.205</v>
      </c>
      <c r="R352" s="7">
        <v>0.5332659766986351</v>
      </c>
      <c r="S352" s="7">
        <v>0.695</v>
      </c>
      <c r="T352" s="7">
        <v>0.6342914519045171</v>
      </c>
      <c r="U352" s="7">
        <v>0.972</v>
      </c>
      <c r="V352" s="7">
        <v>0.6970000000000001</v>
      </c>
      <c r="W352" s="7">
        <v>0.746930265059911</v>
      </c>
      <c r="X352" s="7">
        <v>0.46900000000000003</v>
      </c>
      <c r="Y352" s="7">
        <v>1.22</v>
      </c>
      <c r="Z352" s="7">
        <v>1.55128814038764</v>
      </c>
      <c r="AA352" s="7">
        <v>0.825405054598472</v>
      </c>
      <c r="AB352" s="7">
        <v>0.259</v>
      </c>
      <c r="AC352" s="5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</row>
    <row r="353" spans="1:253" ht="12.75">
      <c r="A353" s="9" t="str">
        <f>"2310043K02"</f>
        <v>2310043K02</v>
      </c>
      <c r="B353" s="7" t="s">
        <v>474</v>
      </c>
      <c r="C353" s="7" t="s">
        <v>475</v>
      </c>
      <c r="D353" s="7" t="s">
        <v>476</v>
      </c>
      <c r="E353" s="7" t="s">
        <v>817</v>
      </c>
      <c r="F353" s="7">
        <v>2.20300700796504</v>
      </c>
      <c r="G353" s="7">
        <v>1.49908218016974</v>
      </c>
      <c r="H353" s="7">
        <v>1.08</v>
      </c>
      <c r="I353" s="7">
        <v>0.663841816963185</v>
      </c>
      <c r="J353" s="7">
        <v>1.94828840134557</v>
      </c>
      <c r="K353" s="7">
        <v>2.27171342259417</v>
      </c>
      <c r="L353" s="7">
        <v>1.053</v>
      </c>
      <c r="M353" s="7">
        <v>0.584108141138856</v>
      </c>
      <c r="N353" s="7">
        <v>5.77251124235654</v>
      </c>
      <c r="O353" s="7">
        <v>5.84331388399444</v>
      </c>
      <c r="P353" s="7">
        <v>4.67489775562088</v>
      </c>
      <c r="Q353" s="7">
        <v>2.135</v>
      </c>
      <c r="R353" s="7">
        <v>1.25026224789008</v>
      </c>
      <c r="S353" s="7">
        <v>3.158</v>
      </c>
      <c r="T353" s="7">
        <v>3.68039492936974</v>
      </c>
      <c r="U353" s="7">
        <v>4.21</v>
      </c>
      <c r="V353" s="7">
        <v>2.788</v>
      </c>
      <c r="W353" s="7">
        <v>2.75737521886062</v>
      </c>
      <c r="X353" s="7">
        <v>2.385</v>
      </c>
      <c r="Y353" s="7">
        <v>3.362</v>
      </c>
      <c r="Z353" s="7">
        <v>2.94138674000349</v>
      </c>
      <c r="AA353" s="7">
        <v>0.8366096480998091</v>
      </c>
      <c r="AB353" s="7">
        <v>0.747</v>
      </c>
      <c r="AC353" s="5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</row>
    <row r="354" spans="1:253" ht="12.75">
      <c r="A354" s="9" t="str">
        <f>"1700094E07"</f>
        <v>1700094E07</v>
      </c>
      <c r="B354" s="7" t="s">
        <v>818</v>
      </c>
      <c r="C354" s="7" t="s">
        <v>819</v>
      </c>
      <c r="D354" s="7" t="s">
        <v>820</v>
      </c>
      <c r="E354" s="7"/>
      <c r="F354" s="7">
        <v>1.39583485368237</v>
      </c>
      <c r="G354" s="7">
        <v>1.09295874931961</v>
      </c>
      <c r="H354" s="7">
        <v>1.039</v>
      </c>
      <c r="I354" s="7">
        <v>0.42877035203287905</v>
      </c>
      <c r="J354" s="7">
        <v>2.1733973884131</v>
      </c>
      <c r="K354" s="7">
        <v>1.94457567845796</v>
      </c>
      <c r="L354" s="7">
        <v>0.638</v>
      </c>
      <c r="M354" s="7">
        <v>0.7509961814642431</v>
      </c>
      <c r="N354" s="7">
        <v>1.68980847610727</v>
      </c>
      <c r="O354" s="7">
        <v>2.40792759314009</v>
      </c>
      <c r="P354" s="7">
        <v>1.69807429710383</v>
      </c>
      <c r="Q354" s="7">
        <v>1.24</v>
      </c>
      <c r="R354" s="7">
        <v>0.669196519778679</v>
      </c>
      <c r="S354" s="7">
        <v>1.321</v>
      </c>
      <c r="T354" s="7">
        <v>1.2426800427313</v>
      </c>
      <c r="U354" s="7">
        <v>1.46</v>
      </c>
      <c r="V354" s="7">
        <v>1.743</v>
      </c>
      <c r="W354" s="7">
        <v>1.44304894746268</v>
      </c>
      <c r="X354" s="7">
        <v>1.613</v>
      </c>
      <c r="Y354" s="7">
        <v>1.77</v>
      </c>
      <c r="Z354" s="7">
        <v>1.9039708555963</v>
      </c>
      <c r="AA354" s="7">
        <v>1.04513958270802</v>
      </c>
      <c r="AB354" s="7">
        <v>0.625</v>
      </c>
      <c r="AC354" s="5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</row>
    <row r="355" spans="1:253" ht="12.75">
      <c r="A355" s="9" t="str">
        <f>"0610039A20"</f>
        <v>0610039A20</v>
      </c>
      <c r="B355" s="7" t="s">
        <v>821</v>
      </c>
      <c r="C355" s="7" t="s">
        <v>822</v>
      </c>
      <c r="D355" s="7" t="s">
        <v>823</v>
      </c>
      <c r="E355" s="7" t="s">
        <v>824</v>
      </c>
      <c r="F355" s="7">
        <v>0.9855410056489531</v>
      </c>
      <c r="G355" s="7">
        <v>0.9601325555539021</v>
      </c>
      <c r="H355" s="7">
        <v>0.419</v>
      </c>
      <c r="I355" s="7">
        <v>0.303148161174123</v>
      </c>
      <c r="J355" s="7">
        <v>1.47814927791249</v>
      </c>
      <c r="K355" s="7">
        <v>2.40462908347702</v>
      </c>
      <c r="L355" s="7">
        <v>0.72</v>
      </c>
      <c r="M355" s="7">
        <v>0.9904442393224081</v>
      </c>
      <c r="N355" s="7">
        <v>1.25879436369158</v>
      </c>
      <c r="O355" s="7">
        <v>0.962680360453364</v>
      </c>
      <c r="P355" s="7">
        <v>1.22224671740252</v>
      </c>
      <c r="Q355" s="7">
        <v>1.187</v>
      </c>
      <c r="R355" s="7">
        <v>0.6400685462615261</v>
      </c>
      <c r="S355" s="7">
        <v>0.857</v>
      </c>
      <c r="T355" s="7">
        <v>0.9116420387787361</v>
      </c>
      <c r="U355" s="7">
        <v>1.095</v>
      </c>
      <c r="V355" s="7">
        <v>1.073</v>
      </c>
      <c r="W355" s="7">
        <v>1.2084688075289</v>
      </c>
      <c r="X355" s="7">
        <v>1.104</v>
      </c>
      <c r="Y355" s="7">
        <v>1.564</v>
      </c>
      <c r="Z355" s="7">
        <v>1.37011109656015</v>
      </c>
      <c r="AA355" s="7">
        <v>0.7961486160116481</v>
      </c>
      <c r="AB355" s="7">
        <v>0.842</v>
      </c>
      <c r="AC355" s="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</row>
    <row r="356" spans="1:253" ht="12.75">
      <c r="A356" s="9" t="str">
        <f>"1300019I03"</f>
        <v>1300019I03</v>
      </c>
      <c r="B356" s="7" t="s">
        <v>825</v>
      </c>
      <c r="C356" s="7" t="s">
        <v>826</v>
      </c>
      <c r="D356" s="7" t="s">
        <v>827</v>
      </c>
      <c r="E356" s="7" t="s">
        <v>828</v>
      </c>
      <c r="F356" s="7">
        <v>1.26135376344835</v>
      </c>
      <c r="G356" s="7">
        <v>1.08949069880346</v>
      </c>
      <c r="H356" s="7">
        <v>1.368</v>
      </c>
      <c r="I356" s="7">
        <v>0.472023501580055</v>
      </c>
      <c r="J356" s="7">
        <v>2.21124757207932</v>
      </c>
      <c r="K356" s="7">
        <v>1.11744964524608</v>
      </c>
      <c r="L356" s="7">
        <v>0.584</v>
      </c>
      <c r="M356" s="7">
        <v>0.9348148925472791</v>
      </c>
      <c r="N356" s="7">
        <v>1.47935885129509</v>
      </c>
      <c r="O356" s="7">
        <v>3.61116836223158</v>
      </c>
      <c r="P356" s="7">
        <v>1.15270395800287</v>
      </c>
      <c r="Q356" s="7">
        <v>2.299</v>
      </c>
      <c r="R356" s="7">
        <v>1.07101318009222</v>
      </c>
      <c r="S356" s="7">
        <v>2.322</v>
      </c>
      <c r="T356" s="7">
        <v>1.98590837944128</v>
      </c>
      <c r="U356" s="7">
        <v>2.311</v>
      </c>
      <c r="V356" s="7">
        <v>1.267</v>
      </c>
      <c r="W356" s="7">
        <v>1.36937215260984</v>
      </c>
      <c r="X356" s="7">
        <v>0.76</v>
      </c>
      <c r="Y356" s="7">
        <v>0.492</v>
      </c>
      <c r="Z356" s="7">
        <v>0.9974408782957921</v>
      </c>
      <c r="AA356" s="7">
        <v>0.7855664999270521</v>
      </c>
      <c r="AB356" s="7">
        <v>0.28300000000000003</v>
      </c>
      <c r="AC356" s="5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</row>
    <row r="357" spans="1:253" ht="12.75">
      <c r="A357" s="9" t="str">
        <f>"1190004O14"</f>
        <v>1190004O14</v>
      </c>
      <c r="B357" s="7" t="s">
        <v>829</v>
      </c>
      <c r="C357" s="7" t="s">
        <v>830</v>
      </c>
      <c r="D357" s="7" t="s">
        <v>831</v>
      </c>
      <c r="E357" s="7" t="s">
        <v>832</v>
      </c>
      <c r="F357" s="7">
        <v>1.28569855254283</v>
      </c>
      <c r="G357" s="7">
        <v>1.21253675243938</v>
      </c>
      <c r="H357" s="7">
        <v>1.234</v>
      </c>
      <c r="I357" s="7">
        <v>0.29675421732801904</v>
      </c>
      <c r="J357" s="7">
        <v>1.03988399335622</v>
      </c>
      <c r="K357" s="7">
        <v>1.05437376930605</v>
      </c>
      <c r="L357" s="7">
        <v>0.621</v>
      </c>
      <c r="M357" s="7">
        <v>0.817509530869289</v>
      </c>
      <c r="N357" s="7">
        <v>0.8400109289178851</v>
      </c>
      <c r="O357" s="7">
        <v>0.942938441467541</v>
      </c>
      <c r="P357" s="7">
        <v>0.673257817454679</v>
      </c>
      <c r="Q357" s="7">
        <v>1.981</v>
      </c>
      <c r="R357" s="7">
        <v>0.7177431423072661</v>
      </c>
      <c r="S357" s="7">
        <v>1.37</v>
      </c>
      <c r="T357" s="7">
        <v>0.802502629780652</v>
      </c>
      <c r="U357" s="7">
        <v>1.257</v>
      </c>
      <c r="V357" s="7">
        <v>0.937</v>
      </c>
      <c r="W357" s="7">
        <v>1.02978140851797</v>
      </c>
      <c r="X357" s="7">
        <v>0.778</v>
      </c>
      <c r="Y357" s="7">
        <v>1.469</v>
      </c>
      <c r="Z357" s="7">
        <v>1.00453321808975</v>
      </c>
      <c r="AA357" s="7">
        <v>0.7538201516732651</v>
      </c>
      <c r="AB357" s="7">
        <v>0.487</v>
      </c>
      <c r="AC357" s="5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</row>
    <row r="358" spans="1:253" ht="12.75">
      <c r="A358" s="9" t="str">
        <f>"1600009O09"</f>
        <v>1600009O09</v>
      </c>
      <c r="B358" s="7" t="s">
        <v>833</v>
      </c>
      <c r="C358" s="7" t="s">
        <v>834</v>
      </c>
      <c r="D358" s="7" t="s">
        <v>835</v>
      </c>
      <c r="E358" s="7" t="s">
        <v>836</v>
      </c>
      <c r="F358" s="7">
        <v>1.3243540295799001</v>
      </c>
      <c r="G358" s="7">
        <v>2.08355117017</v>
      </c>
      <c r="H358" s="7">
        <v>0.5640000000000001</v>
      </c>
      <c r="I358" s="7">
        <v>0.929754658092347</v>
      </c>
      <c r="J358" s="7">
        <v>3.04644175639847</v>
      </c>
      <c r="K358" s="7">
        <v>1.81291221565359</v>
      </c>
      <c r="L358" s="7">
        <v>1.272</v>
      </c>
      <c r="M358" s="7">
        <v>1.47296835591538</v>
      </c>
      <c r="N358" s="7">
        <v>5.84369957330913</v>
      </c>
      <c r="O358" s="7">
        <v>8.50312777406941</v>
      </c>
      <c r="P358" s="7">
        <v>5.76450095369847</v>
      </c>
      <c r="Q358" s="7">
        <v>1.627</v>
      </c>
      <c r="R358" s="7">
        <v>1.94858674118591</v>
      </c>
      <c r="S358" s="7">
        <v>1.637</v>
      </c>
      <c r="T358" s="7">
        <v>3.95314082240937</v>
      </c>
      <c r="U358" s="7">
        <v>3.238</v>
      </c>
      <c r="V358" s="7">
        <v>2.158</v>
      </c>
      <c r="W358" s="7">
        <v>3.27395964254151</v>
      </c>
      <c r="X358" s="7">
        <v>2.805</v>
      </c>
      <c r="Y358" s="7">
        <v>1.862</v>
      </c>
      <c r="Z358" s="7">
        <v>2.45394956870962</v>
      </c>
      <c r="AA358" s="7">
        <v>1.45597467775703</v>
      </c>
      <c r="AB358" s="7">
        <v>0.675</v>
      </c>
      <c r="AC358" s="5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</row>
    <row r="359" spans="1:253" ht="12.75">
      <c r="A359" s="9" t="str">
        <f>"2410007M08"</f>
        <v>2410007M08</v>
      </c>
      <c r="B359" s="7" t="s">
        <v>837</v>
      </c>
      <c r="C359" s="7" t="s">
        <v>838</v>
      </c>
      <c r="D359" s="7" t="s">
        <v>839</v>
      </c>
      <c r="E359" s="7" t="s">
        <v>840</v>
      </c>
      <c r="F359" s="7">
        <v>0.932079091312471</v>
      </c>
      <c r="G359" s="7">
        <v>1.00557838732871</v>
      </c>
      <c r="H359" s="7">
        <v>0.664</v>
      </c>
      <c r="I359" s="7">
        <v>0.5115155076883461</v>
      </c>
      <c r="J359" s="7">
        <v>2.42539992703295</v>
      </c>
      <c r="K359" s="7">
        <v>0.8592948431008971</v>
      </c>
      <c r="L359" s="7">
        <v>1.056</v>
      </c>
      <c r="M359" s="7">
        <v>1.13072693988578</v>
      </c>
      <c r="N359" s="7">
        <v>0.5009376006188581</v>
      </c>
      <c r="O359" s="7">
        <v>2.00674507815498</v>
      </c>
      <c r="P359" s="7">
        <v>0.47379565310264304</v>
      </c>
      <c r="Q359" s="7">
        <v>1.092</v>
      </c>
      <c r="R359" s="7">
        <v>1.19872814089819</v>
      </c>
      <c r="S359" s="7">
        <v>1.193</v>
      </c>
      <c r="T359" s="7">
        <v>0.853487785935887</v>
      </c>
      <c r="U359" s="7">
        <v>1.393</v>
      </c>
      <c r="V359" s="7">
        <v>0.859</v>
      </c>
      <c r="W359" s="7">
        <v>0.7011998406684881</v>
      </c>
      <c r="X359" s="7">
        <v>0.974</v>
      </c>
      <c r="Y359" s="7">
        <v>1.288</v>
      </c>
      <c r="Z359" s="7">
        <v>1.12445823642396</v>
      </c>
      <c r="AA359" s="7">
        <v>0.9654624733651811</v>
      </c>
      <c r="AB359" s="7">
        <v>0.858</v>
      </c>
      <c r="AC359" s="5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</row>
    <row r="360" spans="1:253" ht="12.75">
      <c r="A360" s="9" t="str">
        <f>"4921535M01"</f>
        <v>4921535M01</v>
      </c>
      <c r="B360" s="7" t="s">
        <v>841</v>
      </c>
      <c r="C360" s="7" t="s">
        <v>842</v>
      </c>
      <c r="D360" s="7" t="s">
        <v>843</v>
      </c>
      <c r="E360" s="7" t="s">
        <v>844</v>
      </c>
      <c r="F360" s="7">
        <v>1.68972091455735</v>
      </c>
      <c r="G360" s="7">
        <v>1.61759782151229</v>
      </c>
      <c r="H360" s="7">
        <v>1.334</v>
      </c>
      <c r="I360" s="7">
        <v>1.25170853646089</v>
      </c>
      <c r="J360" s="7">
        <v>1.94131599909126</v>
      </c>
      <c r="K360" s="7">
        <v>1.6529624387528</v>
      </c>
      <c r="L360" s="7">
        <v>1.68</v>
      </c>
      <c r="M360" s="7">
        <v>1.71362574739909</v>
      </c>
      <c r="N360" s="7">
        <v>3.0769573910688</v>
      </c>
      <c r="O360" s="7">
        <v>5.49948498178546</v>
      </c>
      <c r="P360" s="7">
        <v>2.69943415873519</v>
      </c>
      <c r="Q360" s="7">
        <v>1.667</v>
      </c>
      <c r="R360" s="7">
        <v>1.74693153991331</v>
      </c>
      <c r="S360" s="7">
        <v>2.653</v>
      </c>
      <c r="T360" s="7">
        <v>2.55453390987526</v>
      </c>
      <c r="U360" s="7">
        <v>2.511</v>
      </c>
      <c r="V360" s="7">
        <v>2.283</v>
      </c>
      <c r="W360" s="7">
        <v>3.01312685156821</v>
      </c>
      <c r="X360" s="7">
        <v>1.375</v>
      </c>
      <c r="Y360" s="7">
        <v>2.186</v>
      </c>
      <c r="Z360" s="7">
        <v>1.9890789331238001</v>
      </c>
      <c r="AA360" s="7">
        <v>1.15469560805442</v>
      </c>
      <c r="AB360" s="7">
        <v>0.186</v>
      </c>
      <c r="AC360" s="5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</row>
    <row r="361" spans="1:253" ht="12.75">
      <c r="A361" s="9" t="str">
        <f>"1810062E21"</f>
        <v>1810062E21</v>
      </c>
      <c r="B361" s="7" t="s">
        <v>845</v>
      </c>
      <c r="C361" s="7" t="s">
        <v>846</v>
      </c>
      <c r="D361" s="7" t="s">
        <v>847</v>
      </c>
      <c r="E361" s="7" t="s">
        <v>848</v>
      </c>
      <c r="F361" s="7">
        <v>1.20239753388079</v>
      </c>
      <c r="G361" s="7">
        <v>1.36943657022041</v>
      </c>
      <c r="H361" s="7">
        <v>0.849</v>
      </c>
      <c r="I361" s="7">
        <v>0.47503241633116305</v>
      </c>
      <c r="J361" s="7">
        <v>0.7221416620529331</v>
      </c>
      <c r="K361" s="7">
        <v>0.6214336698195061</v>
      </c>
      <c r="L361" s="7">
        <v>0.488</v>
      </c>
      <c r="M361" s="7">
        <v>0.6735988294292811</v>
      </c>
      <c r="N361" s="7">
        <v>2.77795585333441</v>
      </c>
      <c r="O361" s="7">
        <v>3.12475815060238</v>
      </c>
      <c r="P361" s="7">
        <v>1.66606362963222</v>
      </c>
      <c r="Q361" s="7">
        <v>1.03</v>
      </c>
      <c r="R361" s="7">
        <v>2.00684268822021</v>
      </c>
      <c r="S361" s="7">
        <v>1.582</v>
      </c>
      <c r="T361" s="7">
        <v>1.12534171363891</v>
      </c>
      <c r="U361" s="7">
        <v>1.536</v>
      </c>
      <c r="V361" s="7">
        <v>1.627</v>
      </c>
      <c r="W361" s="7">
        <v>1.40832769931364</v>
      </c>
      <c r="X361" s="7">
        <v>2.29</v>
      </c>
      <c r="Y361" s="7">
        <v>1.931</v>
      </c>
      <c r="Z361" s="7">
        <v>1.90010230661778</v>
      </c>
      <c r="AA361" s="7">
        <v>1.14286853713635</v>
      </c>
      <c r="AB361" s="7">
        <v>0.023</v>
      </c>
      <c r="AC361" s="5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</row>
    <row r="362" spans="1:253" ht="12.75">
      <c r="A362" s="9" t="str">
        <f>"2810407I23"</f>
        <v>2810407I23</v>
      </c>
      <c r="B362" s="7" t="s">
        <v>849</v>
      </c>
      <c r="C362" s="7" t="s">
        <v>850</v>
      </c>
      <c r="D362" s="7" t="s">
        <v>851</v>
      </c>
      <c r="E362" s="7" t="s">
        <v>852</v>
      </c>
      <c r="F362" s="7">
        <v>1.85910378931534</v>
      </c>
      <c r="G362" s="7">
        <v>1.73702275107753</v>
      </c>
      <c r="H362" s="7">
        <v>1.482</v>
      </c>
      <c r="I362" s="7">
        <v>0.718002282483127</v>
      </c>
      <c r="J362" s="7">
        <v>0.9656777122211281</v>
      </c>
      <c r="K362" s="7">
        <v>2.19787891890863</v>
      </c>
      <c r="L362" s="7">
        <v>1.223</v>
      </c>
      <c r="M362" s="7">
        <v>1.24561363431267</v>
      </c>
      <c r="N362" s="7">
        <v>2.62063768351175</v>
      </c>
      <c r="O362" s="7">
        <v>1.90884549392759</v>
      </c>
      <c r="P362" s="7">
        <v>2.05448366037955</v>
      </c>
      <c r="Q362" s="7">
        <v>1.276</v>
      </c>
      <c r="R362" s="7">
        <v>2.54309614938214</v>
      </c>
      <c r="S362" s="7">
        <v>1.477</v>
      </c>
      <c r="T362" s="7">
        <v>1.68710868168556</v>
      </c>
      <c r="U362" s="7">
        <v>1.528</v>
      </c>
      <c r="V362" s="7">
        <v>1.702</v>
      </c>
      <c r="W362" s="7">
        <v>1.31009197284318</v>
      </c>
      <c r="X362" s="7">
        <v>3.053</v>
      </c>
      <c r="Y362" s="7">
        <v>1.069</v>
      </c>
      <c r="Z362" s="7">
        <v>2.34563019731098</v>
      </c>
      <c r="AA362" s="7">
        <v>2.15688424900732</v>
      </c>
      <c r="AB362" s="7">
        <v>1.768</v>
      </c>
      <c r="AC362" s="5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</row>
    <row r="363" spans="1:253" ht="12.75">
      <c r="A363" s="9" t="str">
        <f>"2610028M06"</f>
        <v>2610028M06</v>
      </c>
      <c r="B363" s="7" t="s">
        <v>853</v>
      </c>
      <c r="C363" s="7" t="s">
        <v>854</v>
      </c>
      <c r="D363" s="7" t="s">
        <v>855</v>
      </c>
      <c r="E363" s="7" t="s">
        <v>856</v>
      </c>
      <c r="F363" s="7">
        <v>0.83646425032483</v>
      </c>
      <c r="G363" s="7">
        <v>1.26774463269054</v>
      </c>
      <c r="H363" s="7">
        <v>0.6970000000000001</v>
      </c>
      <c r="I363" s="7">
        <v>0.38927834592458704</v>
      </c>
      <c r="J363" s="7">
        <v>0.493546473858246</v>
      </c>
      <c r="K363" s="7">
        <v>0.910532967608182</v>
      </c>
      <c r="L363" s="7">
        <v>0.461</v>
      </c>
      <c r="M363" s="7">
        <v>0.32531074527195103</v>
      </c>
      <c r="N363" s="7">
        <v>1.52116382768094</v>
      </c>
      <c r="O363" s="7">
        <v>1.70706478728982</v>
      </c>
      <c r="P363" s="7">
        <v>1.77806055774507</v>
      </c>
      <c r="Q363" s="7">
        <v>1.103</v>
      </c>
      <c r="R363" s="7">
        <v>1.61622909464404</v>
      </c>
      <c r="S363" s="7">
        <v>0.717</v>
      </c>
      <c r="T363" s="7">
        <v>0.722380692324562</v>
      </c>
      <c r="U363" s="7">
        <v>0.999</v>
      </c>
      <c r="V363" s="7">
        <v>1.13</v>
      </c>
      <c r="W363" s="7">
        <v>0.765561178700861</v>
      </c>
      <c r="X363" s="7">
        <v>0.926</v>
      </c>
      <c r="Y363" s="7">
        <v>1.18</v>
      </c>
      <c r="Z363" s="7">
        <v>1.67379219137419</v>
      </c>
      <c r="AA363" s="7">
        <v>1.53876417418358</v>
      </c>
      <c r="AB363" s="7">
        <v>0.373</v>
      </c>
      <c r="AC363" s="5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</row>
    <row r="364" spans="1:253" ht="12.75">
      <c r="A364" s="9" t="str">
        <f>"2310003C10"</f>
        <v>2310003C10</v>
      </c>
      <c r="B364" s="7" t="s">
        <v>857</v>
      </c>
      <c r="C364" s="7" t="s">
        <v>858</v>
      </c>
      <c r="D364" s="7" t="s">
        <v>859</v>
      </c>
      <c r="E364" s="7" t="s">
        <v>860</v>
      </c>
      <c r="F364" s="7">
        <v>1.79886120020853</v>
      </c>
      <c r="G364" s="7">
        <v>1.24093943672131</v>
      </c>
      <c r="H364" s="7">
        <v>0.647</v>
      </c>
      <c r="I364" s="7">
        <v>0.7984907520752641</v>
      </c>
      <c r="J364" s="7">
        <v>1.40145285311514</v>
      </c>
      <c r="K364" s="7">
        <v>2.54937458857903</v>
      </c>
      <c r="L364" s="7">
        <v>1.802</v>
      </c>
      <c r="M364" s="7">
        <v>1.67976440588379</v>
      </c>
      <c r="N364" s="7">
        <v>1.92048744789364</v>
      </c>
      <c r="O364" s="7">
        <v>3.19477991076496</v>
      </c>
      <c r="P364" s="7">
        <v>4.36380257012235</v>
      </c>
      <c r="Q364" s="7">
        <v>1.404</v>
      </c>
      <c r="R364" s="7">
        <v>2.3093254901291</v>
      </c>
      <c r="S364" s="7">
        <v>1.5030000000000001</v>
      </c>
      <c r="T364" s="7">
        <v>1.54042304341496</v>
      </c>
      <c r="U364" s="7">
        <v>1.585</v>
      </c>
      <c r="V364" s="7">
        <v>2.152</v>
      </c>
      <c r="W364" s="7">
        <v>2.38729752517448</v>
      </c>
      <c r="X364" s="7">
        <v>2.967</v>
      </c>
      <c r="Y364" s="7">
        <v>1.623</v>
      </c>
      <c r="Z364" s="7">
        <v>2.33918261568011</v>
      </c>
      <c r="AA364" s="7">
        <v>2.23344897126645</v>
      </c>
      <c r="AB364" s="7">
        <v>1.321</v>
      </c>
      <c r="AC364" s="5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</row>
    <row r="365" spans="1:253" ht="12.75">
      <c r="A365" s="9" t="str">
        <f>"1200010B19"</f>
        <v>1200010B19</v>
      </c>
      <c r="B365" s="7" t="s">
        <v>861</v>
      </c>
      <c r="C365" s="7" t="s">
        <v>862</v>
      </c>
      <c r="D365" s="7" t="s">
        <v>863</v>
      </c>
      <c r="E365" s="7" t="s">
        <v>864</v>
      </c>
      <c r="F365" s="7">
        <v>1.38665388024777</v>
      </c>
      <c r="G365" s="7">
        <v>1.05239305074246</v>
      </c>
      <c r="H365" s="7">
        <v>0.963</v>
      </c>
      <c r="I365" s="7">
        <v>0.6890414780037141</v>
      </c>
      <c r="J365" s="7">
        <v>0.7724425640304131</v>
      </c>
      <c r="K365" s="7">
        <v>1.57801259602466</v>
      </c>
      <c r="L365" s="7">
        <v>1.469</v>
      </c>
      <c r="M365" s="7">
        <v>0.451081442328764</v>
      </c>
      <c r="N365" s="7">
        <v>1.44073218137844</v>
      </c>
      <c r="O365" s="7">
        <v>2.2261135578082</v>
      </c>
      <c r="P365" s="7">
        <v>1.87558293845434</v>
      </c>
      <c r="Q365" s="7">
        <v>1.735</v>
      </c>
      <c r="R365" s="7">
        <v>2.60433958087975</v>
      </c>
      <c r="S365" s="7">
        <v>1.1260000000000001</v>
      </c>
      <c r="T365" s="7">
        <v>2.31524577214617</v>
      </c>
      <c r="U365" s="7">
        <v>1.108</v>
      </c>
      <c r="V365" s="7">
        <v>1.943</v>
      </c>
      <c r="W365" s="7">
        <v>2.07141885298928</v>
      </c>
      <c r="X365" s="7">
        <v>2.36</v>
      </c>
      <c r="Y365" s="7">
        <v>2.262</v>
      </c>
      <c r="Z365" s="7">
        <v>3.11289241138467</v>
      </c>
      <c r="AA365" s="7">
        <v>2.32868801602782</v>
      </c>
      <c r="AB365" s="7">
        <v>0.768</v>
      </c>
      <c r="AC365" s="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</row>
    <row r="366" spans="1:253" ht="12.75">
      <c r="A366" s="9" t="str">
        <f>"1200007O21"</f>
        <v>1200007O21</v>
      </c>
      <c r="B366" s="7" t="s">
        <v>865</v>
      </c>
      <c r="C366" s="7" t="s">
        <v>866</v>
      </c>
      <c r="D366" s="7" t="s">
        <v>867</v>
      </c>
      <c r="E366" s="7" t="s">
        <v>868</v>
      </c>
      <c r="F366" s="7">
        <v>1.39310230345563</v>
      </c>
      <c r="G366" s="7">
        <v>1.03204635426167</v>
      </c>
      <c r="H366" s="7">
        <v>0.436</v>
      </c>
      <c r="I366" s="7">
        <v>0.567556544927731</v>
      </c>
      <c r="J366" s="7">
        <v>0.7111850299390261</v>
      </c>
      <c r="K366" s="7">
        <v>1.8017840172769</v>
      </c>
      <c r="L366" s="7">
        <v>0.837</v>
      </c>
      <c r="M366" s="7">
        <v>1.3169643182199</v>
      </c>
      <c r="N366" s="7">
        <v>0.5198385354058911</v>
      </c>
      <c r="O366" s="7">
        <v>1.07325793575725</v>
      </c>
      <c r="P366" s="7">
        <v>0.614651542961648</v>
      </c>
      <c r="Q366" s="7">
        <v>0.84</v>
      </c>
      <c r="R366" s="7">
        <v>1.03441649541682</v>
      </c>
      <c r="S366" s="7">
        <v>1.112</v>
      </c>
      <c r="T366" s="7">
        <v>0.7142662867299041</v>
      </c>
      <c r="U366" s="7">
        <v>0.87</v>
      </c>
      <c r="V366" s="7">
        <v>0.788</v>
      </c>
      <c r="W366" s="7">
        <v>0.736767948528484</v>
      </c>
      <c r="X366" s="7">
        <v>0.365</v>
      </c>
      <c r="Y366" s="7">
        <v>1.048</v>
      </c>
      <c r="Z366" s="7">
        <v>0.70343115592806</v>
      </c>
      <c r="AA366" s="7">
        <v>0.7040219583339911</v>
      </c>
      <c r="AB366" s="7">
        <v>1.283</v>
      </c>
      <c r="AC366" s="5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</row>
    <row r="367" spans="1:253" ht="12.75">
      <c r="A367" s="9" t="str">
        <f>"2810478G04"</f>
        <v>2810478G04</v>
      </c>
      <c r="B367" s="7" t="s">
        <v>418</v>
      </c>
      <c r="C367" s="7" t="s">
        <v>419</v>
      </c>
      <c r="D367" s="7" t="s">
        <v>420</v>
      </c>
      <c r="E367" s="7" t="s">
        <v>421</v>
      </c>
      <c r="F367" s="7">
        <v>2.00870662503408</v>
      </c>
      <c r="G367" s="7">
        <v>4.66984323615983</v>
      </c>
      <c r="H367" s="7">
        <v>2.432</v>
      </c>
      <c r="I367" s="7">
        <v>1.26524865284088</v>
      </c>
      <c r="J367" s="7">
        <v>2.03394934332702</v>
      </c>
      <c r="K367" s="7">
        <v>1.86090903373374</v>
      </c>
      <c r="L367" s="7">
        <v>0.485</v>
      </c>
      <c r="M367" s="7">
        <v>2.0171684874112</v>
      </c>
      <c r="N367" s="7">
        <v>1.7769286449553099</v>
      </c>
      <c r="O367" s="7">
        <v>2.98908259849095</v>
      </c>
      <c r="P367" s="7">
        <v>2.14444598412283</v>
      </c>
      <c r="Q367" s="7">
        <v>2.919</v>
      </c>
      <c r="R367" s="7">
        <v>2.34816278815197</v>
      </c>
      <c r="S367" s="7">
        <v>1.745</v>
      </c>
      <c r="T367" s="7">
        <v>1.20486205001215</v>
      </c>
      <c r="U367" s="7">
        <v>1.381</v>
      </c>
      <c r="V367" s="7">
        <v>1.769</v>
      </c>
      <c r="W367" s="7">
        <v>1.41594943671221</v>
      </c>
      <c r="X367" s="7">
        <v>2.679</v>
      </c>
      <c r="Y367" s="7">
        <v>2.417</v>
      </c>
      <c r="Z367" s="7">
        <v>1.60480306792387</v>
      </c>
      <c r="AA367" s="7">
        <v>0.8826729769386371</v>
      </c>
      <c r="AB367" s="7">
        <v>0.6930000000000001</v>
      </c>
      <c r="AC367" s="5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</row>
    <row r="368" spans="1:253" ht="12.75">
      <c r="A368" s="9" t="str">
        <f>"2210410P18"</f>
        <v>2210410P18</v>
      </c>
      <c r="B368" s="7" t="s">
        <v>422</v>
      </c>
      <c r="C368" s="7" t="s">
        <v>423</v>
      </c>
      <c r="D368" s="7" t="s">
        <v>424</v>
      </c>
      <c r="E368" s="7" t="s">
        <v>425</v>
      </c>
      <c r="F368" s="7">
        <v>1.67635689783135</v>
      </c>
      <c r="G368" s="7">
        <v>1.26208150803209</v>
      </c>
      <c r="H368" s="7">
        <v>1.274</v>
      </c>
      <c r="I368" s="7">
        <v>0.657071758773192</v>
      </c>
      <c r="J368" s="7">
        <v>0.532890743721819</v>
      </c>
      <c r="K368" s="7">
        <v>0.23869974398710703</v>
      </c>
      <c r="L368" s="7">
        <v>0.805</v>
      </c>
      <c r="M368" s="7">
        <v>0.994072240199046</v>
      </c>
      <c r="N368" s="7">
        <v>0.9321650925107631</v>
      </c>
      <c r="O368" s="7">
        <v>1.11063941826967</v>
      </c>
      <c r="P368" s="7">
        <v>1.47428404624459</v>
      </c>
      <c r="Q368" s="7">
        <v>1.433</v>
      </c>
      <c r="R368" s="7">
        <v>1.44146125354113</v>
      </c>
      <c r="S368" s="7">
        <v>1.054</v>
      </c>
      <c r="T368" s="7">
        <v>0.769987799923036</v>
      </c>
      <c r="U368" s="7">
        <v>0.904</v>
      </c>
      <c r="V368" s="7">
        <v>0.9560000000000001</v>
      </c>
      <c r="W368" s="7">
        <v>0.8197602002018071</v>
      </c>
      <c r="X368" s="7">
        <v>1.201</v>
      </c>
      <c r="Y368" s="7">
        <v>1.666</v>
      </c>
      <c r="Z368" s="7">
        <v>0.9419916762702991</v>
      </c>
      <c r="AA368" s="7">
        <v>0.66978570041324</v>
      </c>
      <c r="AB368" s="7">
        <v>0.585</v>
      </c>
      <c r="AC368" s="5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</row>
    <row r="369" spans="1:253" ht="12.75">
      <c r="A369" s="9" t="str">
        <f>"4921524A02"</f>
        <v>4921524A02</v>
      </c>
      <c r="B369" s="7" t="s">
        <v>426</v>
      </c>
      <c r="C369" s="7" t="s">
        <v>427</v>
      </c>
      <c r="D369" s="7" t="s">
        <v>428</v>
      </c>
      <c r="E369" s="7" t="s">
        <v>429</v>
      </c>
      <c r="F369" s="7">
        <v>1.06012408147307</v>
      </c>
      <c r="G369" s="7">
        <v>1.46837763926253</v>
      </c>
      <c r="H369" s="7">
        <v>2.945</v>
      </c>
      <c r="I369" s="7">
        <v>0.823690413115793</v>
      </c>
      <c r="J369" s="7">
        <v>0.85063307502511</v>
      </c>
      <c r="K369" s="7">
        <v>1.54174442251962</v>
      </c>
      <c r="L369" s="7">
        <v>1.151</v>
      </c>
      <c r="M369" s="7">
        <v>1.06905092498292</v>
      </c>
      <c r="N369" s="7">
        <v>9.79109677439765</v>
      </c>
      <c r="O369" s="7">
        <v>4.46651916986007</v>
      </c>
      <c r="P369" s="7">
        <v>9.05901887161589</v>
      </c>
      <c r="Q369" s="7">
        <v>1.782</v>
      </c>
      <c r="R369" s="7">
        <v>1.48328603602729</v>
      </c>
      <c r="S369" s="7">
        <v>1.416</v>
      </c>
      <c r="T369" s="7">
        <v>1.4746757984195</v>
      </c>
      <c r="U369" s="7">
        <v>1.32</v>
      </c>
      <c r="V369" s="7">
        <v>1.7510000000000001</v>
      </c>
      <c r="W369" s="7">
        <v>1.72251265207694</v>
      </c>
      <c r="X369" s="7">
        <v>2.938</v>
      </c>
      <c r="Y369" s="7">
        <v>4.309</v>
      </c>
      <c r="Z369" s="7">
        <v>2.80985607473372</v>
      </c>
      <c r="AA369" s="7">
        <v>2.1338525845879</v>
      </c>
      <c r="AB369" s="7">
        <v>0.643</v>
      </c>
      <c r="AC369" s="5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</row>
    <row r="370" spans="1:253" ht="12.75">
      <c r="A370" s="9" t="str">
        <f>"2810049E20"</f>
        <v>2810049E20</v>
      </c>
      <c r="B370" s="7" t="s">
        <v>430</v>
      </c>
      <c r="C370" s="7" t="s">
        <v>431</v>
      </c>
      <c r="D370" s="7" t="s">
        <v>432</v>
      </c>
      <c r="E370" s="7" t="s">
        <v>433</v>
      </c>
      <c r="F370" s="7">
        <v>3.32529750721789</v>
      </c>
      <c r="G370" s="7">
        <v>3.31548260052365</v>
      </c>
      <c r="H370" s="7">
        <v>2.969</v>
      </c>
      <c r="I370" s="7">
        <v>1.47173542763566</v>
      </c>
      <c r="J370" s="7">
        <v>1.38950016353633</v>
      </c>
      <c r="K370" s="7">
        <v>1.89785021580269</v>
      </c>
      <c r="L370" s="7">
        <v>1.102</v>
      </c>
      <c r="M370" s="7">
        <v>0.8211375317459281</v>
      </c>
      <c r="N370" s="7">
        <v>2.74292534940035</v>
      </c>
      <c r="O370" s="7">
        <v>2.64961140327646</v>
      </c>
      <c r="P370" s="7">
        <v>2.78790260607533</v>
      </c>
      <c r="Q370" s="7">
        <v>2.323</v>
      </c>
      <c r="R370" s="7">
        <v>1.98070219916636</v>
      </c>
      <c r="S370" s="7">
        <v>1.571</v>
      </c>
      <c r="T370" s="7">
        <v>1.62820677892239</v>
      </c>
      <c r="U370" s="7">
        <v>1.825</v>
      </c>
      <c r="V370" s="7">
        <v>1.453</v>
      </c>
      <c r="W370" s="7">
        <v>1.45490498341602</v>
      </c>
      <c r="X370" s="7">
        <v>2.3770000000000002</v>
      </c>
      <c r="Y370" s="7">
        <v>5.125</v>
      </c>
      <c r="Z370" s="7">
        <v>3.25989727256854</v>
      </c>
      <c r="AA370" s="7">
        <v>0.8727133382707831</v>
      </c>
      <c r="AB370" s="7">
        <v>0.807</v>
      </c>
      <c r="AC370" s="5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</row>
    <row r="371" spans="1:253" ht="12.75">
      <c r="A371" s="9" t="str">
        <f>"E130113K05"</f>
        <v>E130113K05</v>
      </c>
      <c r="B371" s="7" t="s">
        <v>434</v>
      </c>
      <c r="C371" s="7" t="s">
        <v>435</v>
      </c>
      <c r="D371" s="7" t="s">
        <v>436</v>
      </c>
      <c r="E371" s="7" t="s">
        <v>437</v>
      </c>
      <c r="F371" s="7">
        <v>1.73992738438947</v>
      </c>
      <c r="G371" s="7">
        <v>1.98781162395518</v>
      </c>
      <c r="H371" s="7">
        <v>1.994</v>
      </c>
      <c r="I371" s="7">
        <v>0.7386885713969941</v>
      </c>
      <c r="J371" s="7">
        <v>1.02046087279066</v>
      </c>
      <c r="K371" s="7">
        <v>1.10712271963733</v>
      </c>
      <c r="L371" s="7">
        <v>1.384</v>
      </c>
      <c r="M371" s="7">
        <v>1.02309624721216</v>
      </c>
      <c r="N371" s="7">
        <v>0.7083978769772</v>
      </c>
      <c r="O371" s="7">
        <v>0.740331416842777</v>
      </c>
      <c r="P371" s="7">
        <v>0.539829117042651</v>
      </c>
      <c r="Q371" s="7">
        <v>1.698</v>
      </c>
      <c r="R371" s="7">
        <v>1.68046001060494</v>
      </c>
      <c r="S371" s="7">
        <v>1.357</v>
      </c>
      <c r="T371" s="7">
        <v>0.764026232259961</v>
      </c>
      <c r="U371" s="7">
        <v>1.284</v>
      </c>
      <c r="V371" s="7">
        <v>0.877</v>
      </c>
      <c r="W371" s="7">
        <v>0.9984475992127381</v>
      </c>
      <c r="X371" s="7">
        <v>1.012</v>
      </c>
      <c r="Y371" s="7">
        <v>1.258</v>
      </c>
      <c r="Z371" s="7">
        <v>1.48487804958966</v>
      </c>
      <c r="AA371" s="7">
        <v>0.725186190503182</v>
      </c>
      <c r="AB371" s="7">
        <v>0.584</v>
      </c>
      <c r="AC371" s="5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</row>
    <row r="372" spans="1:253" ht="12.75">
      <c r="A372" s="9" t="str">
        <f>"0610010I23"</f>
        <v>0610010I23</v>
      </c>
      <c r="B372" s="7" t="s">
        <v>438</v>
      </c>
      <c r="C372" s="7" t="s">
        <v>439</v>
      </c>
      <c r="D372" s="7" t="s">
        <v>440</v>
      </c>
      <c r="E372" s="7" t="s">
        <v>441</v>
      </c>
      <c r="F372" s="7">
        <v>1.89818511314819</v>
      </c>
      <c r="G372" s="7">
        <v>1.61689960504906</v>
      </c>
      <c r="H372" s="7">
        <v>2.681</v>
      </c>
      <c r="I372" s="7">
        <v>0.703709937415365</v>
      </c>
      <c r="J372" s="7">
        <v>0.9447605054582161</v>
      </c>
      <c r="K372" s="7">
        <v>1.68390470340415</v>
      </c>
      <c r="L372" s="7">
        <v>1.011</v>
      </c>
      <c r="M372" s="7">
        <v>1.18514695303536</v>
      </c>
      <c r="N372" s="7">
        <v>0.7232385605224141</v>
      </c>
      <c r="O372" s="7">
        <v>1.68607879478642</v>
      </c>
      <c r="P372" s="7">
        <v>0.712660382054855</v>
      </c>
      <c r="Q372" s="7">
        <v>1.549</v>
      </c>
      <c r="R372" s="7">
        <v>1.53257952967171</v>
      </c>
      <c r="S372" s="7">
        <v>1.275</v>
      </c>
      <c r="T372" s="7">
        <v>0.539853382028555</v>
      </c>
      <c r="U372" s="7">
        <v>1.528</v>
      </c>
      <c r="V372" s="7">
        <v>1.057</v>
      </c>
      <c r="W372" s="7">
        <v>0.9891321423922631</v>
      </c>
      <c r="X372" s="7">
        <v>0.987</v>
      </c>
      <c r="Y372" s="7">
        <v>1.508</v>
      </c>
      <c r="Z372" s="7">
        <v>1.16572275886153</v>
      </c>
      <c r="AA372" s="7">
        <v>1.02584278278905</v>
      </c>
      <c r="AB372" s="7">
        <v>0.783</v>
      </c>
      <c r="AC372" s="5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</row>
    <row r="373" spans="1:253" ht="12.75">
      <c r="A373" s="9" t="str">
        <f>"2810002M14"</f>
        <v>2810002M14</v>
      </c>
      <c r="B373" s="7" t="s">
        <v>442</v>
      </c>
      <c r="C373" s="7" t="s">
        <v>443</v>
      </c>
      <c r="D373" s="7" t="s">
        <v>444</v>
      </c>
      <c r="E373" s="7" t="s">
        <v>445</v>
      </c>
      <c r="F373" s="7">
        <v>1.82712041482696</v>
      </c>
      <c r="G373" s="7">
        <v>2.07180766056681</v>
      </c>
      <c r="H373" s="7">
        <v>1.644</v>
      </c>
      <c r="I373" s="7">
        <v>0.837982758183556</v>
      </c>
      <c r="J373" s="7">
        <v>1.01548058546616</v>
      </c>
      <c r="K373" s="7">
        <v>1.74817395949159</v>
      </c>
      <c r="L373" s="7">
        <v>1.475</v>
      </c>
      <c r="M373" s="7">
        <v>0.9916535729479541</v>
      </c>
      <c r="N373" s="7">
        <v>1.33293801981175</v>
      </c>
      <c r="O373" s="7">
        <v>1.36159459671273</v>
      </c>
      <c r="P373" s="7">
        <v>1.20876445456119</v>
      </c>
      <c r="Q373" s="7">
        <v>1.574</v>
      </c>
      <c r="R373" s="7">
        <v>1.58635425001106</v>
      </c>
      <c r="S373" s="7">
        <v>1.409</v>
      </c>
      <c r="T373" s="7">
        <v>0.723890834055532</v>
      </c>
      <c r="U373" s="7">
        <v>1.695</v>
      </c>
      <c r="V373" s="7">
        <v>1.03</v>
      </c>
      <c r="W373" s="7">
        <v>0.91376162811751</v>
      </c>
      <c r="X373" s="7">
        <v>0.395</v>
      </c>
      <c r="Y373" s="7">
        <v>1.595</v>
      </c>
      <c r="Z373" s="7">
        <v>1.22181671905011</v>
      </c>
      <c r="AA373" s="7">
        <v>0.59633336523781</v>
      </c>
      <c r="AB373" s="7">
        <v>0.796</v>
      </c>
      <c r="AC373" s="5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</row>
    <row r="374" spans="1:253" ht="12.75">
      <c r="A374" s="9" t="str">
        <f>"2310016J22"</f>
        <v>2310016J22</v>
      </c>
      <c r="B374" s="7" t="s">
        <v>446</v>
      </c>
      <c r="C374" s="7" t="s">
        <v>447</v>
      </c>
      <c r="D374" s="7" t="s">
        <v>448</v>
      </c>
      <c r="E374" s="7" t="s">
        <v>449</v>
      </c>
      <c r="F374" s="7">
        <v>1.72218452915111</v>
      </c>
      <c r="G374" s="7">
        <v>1.74708173050798</v>
      </c>
      <c r="H374" s="7">
        <v>0.979</v>
      </c>
      <c r="I374" s="7">
        <v>0.881235907730732</v>
      </c>
      <c r="J374" s="7">
        <v>1.14845425703039</v>
      </c>
      <c r="K374" s="7">
        <v>1.64549770318049</v>
      </c>
      <c r="L374" s="7">
        <v>1.6</v>
      </c>
      <c r="M374" s="7">
        <v>1.47417768954092</v>
      </c>
      <c r="N374" s="7">
        <v>1.02479207631022</v>
      </c>
      <c r="O374" s="7">
        <v>1.39259653639936</v>
      </c>
      <c r="P374" s="7">
        <v>1.4538265236697</v>
      </c>
      <c r="Q374" s="7">
        <v>2.047</v>
      </c>
      <c r="R374" s="7">
        <v>1.48627352049059</v>
      </c>
      <c r="S374" s="7">
        <v>2.445</v>
      </c>
      <c r="T374" s="7">
        <v>0.83347492900309</v>
      </c>
      <c r="U374" s="7">
        <v>1.665</v>
      </c>
      <c r="V374" s="7">
        <v>0.795</v>
      </c>
      <c r="W374" s="7">
        <v>1.23302773914652</v>
      </c>
      <c r="X374" s="7">
        <v>1.001</v>
      </c>
      <c r="Y374" s="7">
        <v>1.891</v>
      </c>
      <c r="Z374" s="7">
        <v>1.20440824864676</v>
      </c>
      <c r="AA374" s="7">
        <v>0.8565289254355181</v>
      </c>
      <c r="AB374" s="7">
        <v>0.661</v>
      </c>
      <c r="AC374" s="5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</row>
    <row r="375" spans="1:253" ht="12.75">
      <c r="A375" s="9" t="str">
        <f>"2610509F17"</f>
        <v>2610509F17</v>
      </c>
      <c r="B375" s="7" t="s">
        <v>450</v>
      </c>
      <c r="C375" s="7" t="s">
        <v>451</v>
      </c>
      <c r="D375" s="7" t="s">
        <v>452</v>
      </c>
      <c r="E375" s="7" t="s">
        <v>453</v>
      </c>
      <c r="F375" s="7">
        <v>0.8890023359883481</v>
      </c>
      <c r="G375" s="7">
        <v>0.6749744586604121</v>
      </c>
      <c r="H375" s="7">
        <v>0.308</v>
      </c>
      <c r="I375" s="7">
        <v>0.5288167675072171</v>
      </c>
      <c r="J375" s="7">
        <v>0.663872300356248</v>
      </c>
      <c r="K375" s="7">
        <v>0.26025104966872203</v>
      </c>
      <c r="L375" s="7">
        <v>1.287</v>
      </c>
      <c r="M375" s="7">
        <v>0.9771415694413991</v>
      </c>
      <c r="N375" s="7">
        <v>2.5471141666636</v>
      </c>
      <c r="O375" s="7">
        <v>0.8140288743737061</v>
      </c>
      <c r="P375" s="7">
        <v>0.639692309944583</v>
      </c>
      <c r="Q375" s="7">
        <v>1.637</v>
      </c>
      <c r="R375" s="7">
        <v>0.25916427719107304</v>
      </c>
      <c r="S375" s="7">
        <v>4.586</v>
      </c>
      <c r="T375" s="7">
        <v>0.6363686161367731</v>
      </c>
      <c r="U375" s="7">
        <v>1.723</v>
      </c>
      <c r="V375" s="7">
        <v>1.492</v>
      </c>
      <c r="W375" s="7">
        <v>2.25772798939878</v>
      </c>
      <c r="X375" s="7">
        <v>1.744</v>
      </c>
      <c r="Y375" s="7">
        <v>1.38</v>
      </c>
      <c r="Z375" s="7">
        <v>0.693759783481753</v>
      </c>
      <c r="AA375" s="7">
        <v>0.318085959954615</v>
      </c>
      <c r="AB375" s="7">
        <v>1.033</v>
      </c>
      <c r="AC375" s="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</row>
    <row r="376" spans="1:253" ht="12.75">
      <c r="A376" s="9" t="str">
        <f>"2610507L09"</f>
        <v>2610507L09</v>
      </c>
      <c r="B376" s="7" t="s">
        <v>454</v>
      </c>
      <c r="C376" s="7" t="s">
        <v>455</v>
      </c>
      <c r="D376" s="7" t="s">
        <v>456</v>
      </c>
      <c r="E376" s="7" t="s">
        <v>457</v>
      </c>
      <c r="F376" s="7">
        <v>0.8550401555203151</v>
      </c>
      <c r="G376" s="7">
        <v>0.902948235042562</v>
      </c>
      <c r="H376" s="7">
        <v>1.165</v>
      </c>
      <c r="I376" s="7">
        <v>0.8150397832063581</v>
      </c>
      <c r="J376" s="7">
        <v>0.71865546092578</v>
      </c>
      <c r="K376" s="7">
        <v>0.94535569454204</v>
      </c>
      <c r="L376" s="7">
        <v>1.008</v>
      </c>
      <c r="M376" s="7">
        <v>0.886441547525427</v>
      </c>
      <c r="N376" s="7">
        <v>1.32094696477689</v>
      </c>
      <c r="O376" s="7">
        <v>1.14980685153256</v>
      </c>
      <c r="P376" s="7">
        <v>0.716055400432372</v>
      </c>
      <c r="Q376" s="7">
        <v>1.849</v>
      </c>
      <c r="R376" s="7">
        <v>1.10462238030431</v>
      </c>
      <c r="S376" s="7">
        <v>1.617</v>
      </c>
      <c r="T376" s="7">
        <v>0.51125994053833</v>
      </c>
      <c r="U376" s="7">
        <v>1.08</v>
      </c>
      <c r="V376" s="7">
        <v>1.023</v>
      </c>
      <c r="W376" s="7">
        <v>0.7901201103184771</v>
      </c>
      <c r="X376" s="7">
        <v>1.43</v>
      </c>
      <c r="Y376" s="7">
        <v>1.076</v>
      </c>
      <c r="Z376" s="7">
        <v>0.8317380303824</v>
      </c>
      <c r="AA376" s="7">
        <v>1.3657154523296</v>
      </c>
      <c r="AB376" s="7">
        <v>1.541</v>
      </c>
      <c r="AC376" s="5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</row>
    <row r="377" spans="1:253" ht="12.75">
      <c r="A377" s="9" t="str">
        <f>"1700027G07"</f>
        <v>1700027G07</v>
      </c>
      <c r="B377" s="7" t="s">
        <v>458</v>
      </c>
      <c r="C377" s="7" t="s">
        <v>459</v>
      </c>
      <c r="D377" s="7" t="s">
        <v>460</v>
      </c>
      <c r="E377" s="7" t="s">
        <v>461</v>
      </c>
      <c r="F377" s="7">
        <v>2.17615743596427</v>
      </c>
      <c r="G377" s="7">
        <v>1.93928454878306</v>
      </c>
      <c r="H377" s="7">
        <v>1.801</v>
      </c>
      <c r="I377" s="7">
        <v>2.39095888409913</v>
      </c>
      <c r="J377" s="7">
        <v>0.9178669539059</v>
      </c>
      <c r="K377" s="7">
        <v>1.2684047692315</v>
      </c>
      <c r="L377" s="7">
        <v>1.002</v>
      </c>
      <c r="M377" s="7">
        <v>0.886441547525427</v>
      </c>
      <c r="N377" s="7">
        <v>2.23524718995484</v>
      </c>
      <c r="O377" s="7">
        <v>1.56910687936784</v>
      </c>
      <c r="P377" s="7">
        <v>1.49917259162371</v>
      </c>
      <c r="Q377" s="7">
        <v>3.163</v>
      </c>
      <c r="R377" s="7">
        <v>2.54608363384544</v>
      </c>
      <c r="S377" s="7">
        <v>1.227</v>
      </c>
      <c r="T377" s="7">
        <v>0.7482618437113491</v>
      </c>
      <c r="U377" s="7">
        <v>1.122</v>
      </c>
      <c r="V377" s="7">
        <v>1.5110000000000001</v>
      </c>
      <c r="W377" s="7">
        <v>1.28553304122556</v>
      </c>
      <c r="X377" s="7">
        <v>0.518</v>
      </c>
      <c r="Y377" s="7">
        <v>1.738</v>
      </c>
      <c r="Z377" s="7">
        <v>2.13350476165532</v>
      </c>
      <c r="AA377" s="7">
        <v>0.735768306587778</v>
      </c>
      <c r="AB377" s="7">
        <v>1.061</v>
      </c>
      <c r="AC377" s="5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</row>
    <row r="378" spans="1:253" ht="12.75">
      <c r="A378" s="9" t="str">
        <f>"1700010N06"</f>
        <v>1700010N06</v>
      </c>
      <c r="B378" s="7" t="s">
        <v>462</v>
      </c>
      <c r="C378" s="7" t="s">
        <v>463</v>
      </c>
      <c r="D378" s="7" t="s">
        <v>464</v>
      </c>
      <c r="E378" s="7" t="s">
        <v>465</v>
      </c>
      <c r="F378" s="7">
        <v>0.98739238137497</v>
      </c>
      <c r="G378" s="7">
        <v>0.503405746880757</v>
      </c>
      <c r="H378" s="7">
        <v>0.674</v>
      </c>
      <c r="I378" s="7">
        <v>0.596141235063257</v>
      </c>
      <c r="J378" s="7">
        <v>0.80083020178008</v>
      </c>
      <c r="K378" s="7">
        <v>1.42671030650168</v>
      </c>
      <c r="L378" s="7">
        <v>0.741</v>
      </c>
      <c r="M378" s="7">
        <v>0.6711801621781881</v>
      </c>
      <c r="N378" s="7">
        <v>0.542112709704453</v>
      </c>
      <c r="O378" s="7">
        <v>0.5847972983563671</v>
      </c>
      <c r="P378" s="7">
        <v>0.325403655959416</v>
      </c>
      <c r="Q378" s="7">
        <v>1.298</v>
      </c>
      <c r="R378" s="7">
        <v>1.09043182910365</v>
      </c>
      <c r="S378" s="7">
        <v>0.632</v>
      </c>
      <c r="T378" s="7">
        <v>0.466669222898257</v>
      </c>
      <c r="U378" s="7">
        <v>0.746</v>
      </c>
      <c r="V378" s="7">
        <v>0.916</v>
      </c>
      <c r="W378" s="7">
        <v>0.7325336499737221</v>
      </c>
      <c r="X378" s="7">
        <v>0.495</v>
      </c>
      <c r="Y378" s="7">
        <v>0.94</v>
      </c>
      <c r="Z378" s="7">
        <v>0.8710682783307151</v>
      </c>
      <c r="AA378" s="7">
        <v>0.8073532095129851</v>
      </c>
      <c r="AB378" s="7">
        <v>0.915</v>
      </c>
      <c r="AC378" s="5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</row>
    <row r="379" spans="1:253" ht="12.75">
      <c r="A379" s="9" t="str">
        <f>"2410007B04"</f>
        <v>2410007B04</v>
      </c>
      <c r="B379" s="7" t="s">
        <v>466</v>
      </c>
      <c r="C379" s="7" t="s">
        <v>467</v>
      </c>
      <c r="D379" s="7" t="s">
        <v>468</v>
      </c>
      <c r="E379" s="7" t="s">
        <v>469</v>
      </c>
      <c r="F379" s="7">
        <v>2.9900029125238</v>
      </c>
      <c r="G379" s="7">
        <v>2.37135193724675</v>
      </c>
      <c r="H379" s="7">
        <v>1.714</v>
      </c>
      <c r="I379" s="7">
        <v>2.74413025301042</v>
      </c>
      <c r="J379" s="7">
        <v>2.12508860136542</v>
      </c>
      <c r="K379" s="7">
        <v>2.3656941994204</v>
      </c>
      <c r="L379" s="7">
        <v>1.063</v>
      </c>
      <c r="M379" s="7">
        <v>0.965048233185936</v>
      </c>
      <c r="N379" s="7">
        <v>1.49851068944022</v>
      </c>
      <c r="O379" s="7">
        <v>1.34393456209429</v>
      </c>
      <c r="P379" s="7">
        <v>1.41008960831697</v>
      </c>
      <c r="Q379" s="7">
        <v>2.501</v>
      </c>
      <c r="R379" s="7">
        <v>4.01816660313537</v>
      </c>
      <c r="S379" s="7">
        <v>1.169</v>
      </c>
      <c r="T379" s="7">
        <v>1.00983438852662</v>
      </c>
      <c r="U379" s="7">
        <v>1.443</v>
      </c>
      <c r="V379" s="7">
        <v>1.539</v>
      </c>
      <c r="W379" s="7">
        <v>0.6927312435589651</v>
      </c>
      <c r="X379" s="7">
        <v>1.205</v>
      </c>
      <c r="Y379" s="7">
        <v>1.403</v>
      </c>
      <c r="Z379" s="7">
        <v>2.39076326872708</v>
      </c>
      <c r="AA379" s="7">
        <v>0.9225115316100571</v>
      </c>
      <c r="AB379" s="7">
        <v>1.19</v>
      </c>
      <c r="AC379" s="5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</row>
    <row r="380" spans="1:253" ht="12.75">
      <c r="A380" s="9" t="str">
        <f>"2610029O20"</f>
        <v>2610029O20</v>
      </c>
      <c r="B380" s="7" t="s">
        <v>470</v>
      </c>
      <c r="C380" s="7" t="s">
        <v>471</v>
      </c>
      <c r="D380" s="7" t="s">
        <v>472</v>
      </c>
      <c r="E380" s="7" t="s">
        <v>473</v>
      </c>
      <c r="F380" s="7">
        <v>1.25055253038874</v>
      </c>
      <c r="G380" s="7">
        <v>1.3235118151076</v>
      </c>
      <c r="H380" s="7">
        <v>0.438</v>
      </c>
      <c r="I380" s="7">
        <v>1.05763353501443</v>
      </c>
      <c r="J380" s="7">
        <v>0.221622785940383</v>
      </c>
      <c r="K380" s="7">
        <v>0.35457797527746604</v>
      </c>
      <c r="L380" s="7">
        <v>0.558</v>
      </c>
      <c r="M380" s="7">
        <v>0.5236414598615421</v>
      </c>
      <c r="N380" s="7">
        <v>0.576452410618096</v>
      </c>
      <c r="O380" s="7">
        <v>0.56217332191096</v>
      </c>
      <c r="P380" s="7">
        <v>0.478764879313024</v>
      </c>
      <c r="Q380" s="7">
        <v>1.75</v>
      </c>
      <c r="R380" s="7">
        <v>1.73348785982847</v>
      </c>
      <c r="S380" s="7">
        <v>0.763</v>
      </c>
      <c r="T380" s="7">
        <v>0.53304813361666</v>
      </c>
      <c r="U380" s="7">
        <v>0.786</v>
      </c>
      <c r="V380" s="7">
        <v>0.926</v>
      </c>
      <c r="W380" s="7">
        <v>0.46153854246899306</v>
      </c>
      <c r="X380" s="7">
        <v>0.521</v>
      </c>
      <c r="Y380" s="7">
        <v>0.873</v>
      </c>
      <c r="Z380" s="7">
        <v>1.41846795879169</v>
      </c>
      <c r="AA380" s="7">
        <v>0.706511868000955</v>
      </c>
      <c r="AB380" s="7">
        <v>0.901</v>
      </c>
      <c r="AC380" s="5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</row>
    <row r="381" spans="1:253" ht="12.75">
      <c r="A381" s="9" t="str">
        <f>"6720456D19"</f>
        <v>6720456D19</v>
      </c>
      <c r="B381" s="7" t="s">
        <v>708</v>
      </c>
      <c r="C381" s="7" t="s">
        <v>709</v>
      </c>
      <c r="D381" s="7" t="s">
        <v>710</v>
      </c>
      <c r="E381" s="7" t="s">
        <v>711</v>
      </c>
      <c r="F381" s="7">
        <v>0.519574522803743</v>
      </c>
      <c r="G381" s="7">
        <v>0.8540991144372061</v>
      </c>
      <c r="H381" s="7">
        <v>0.862</v>
      </c>
      <c r="I381" s="7">
        <v>0.5562731146110771</v>
      </c>
      <c r="J381" s="7">
        <v>0.7545135296622021</v>
      </c>
      <c r="K381" s="7">
        <v>1.03965371956278</v>
      </c>
      <c r="L381" s="7">
        <v>0.8130000000000001</v>
      </c>
      <c r="M381" s="7">
        <v>1.1234709381325</v>
      </c>
      <c r="N381" s="7">
        <v>0.63343546691367</v>
      </c>
      <c r="O381" s="7">
        <v>0.9808171945010461</v>
      </c>
      <c r="P381" s="7">
        <v>0.7995632297379941</v>
      </c>
      <c r="Q381" s="7">
        <v>1.279</v>
      </c>
      <c r="R381" s="7">
        <v>1.21665304767798</v>
      </c>
      <c r="S381" s="7">
        <v>0.83</v>
      </c>
      <c r="T381" s="7">
        <v>0.39493169816140106</v>
      </c>
      <c r="U381" s="7">
        <v>0.969</v>
      </c>
      <c r="V381" s="7">
        <v>0.969</v>
      </c>
      <c r="W381" s="7">
        <v>0.553846250962791</v>
      </c>
      <c r="X381" s="7">
        <v>0.587</v>
      </c>
      <c r="Y381" s="7">
        <v>0.903</v>
      </c>
      <c r="Z381" s="7">
        <v>0.784670684477039</v>
      </c>
      <c r="AA381" s="7">
        <v>0.618742552240484</v>
      </c>
      <c r="AB381" s="7">
        <v>1.875</v>
      </c>
      <c r="AC381" s="5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</row>
    <row r="382" spans="1:253" ht="12.75">
      <c r="A382" s="9" t="str">
        <f>"2410002J21"</f>
        <v>2410002J21</v>
      </c>
      <c r="B382" s="7" t="s">
        <v>712</v>
      </c>
      <c r="C382" s="7" t="s">
        <v>713</v>
      </c>
      <c r="D382" s="7" t="s">
        <v>714</v>
      </c>
      <c r="E382" s="7" t="s">
        <v>715</v>
      </c>
      <c r="F382" s="7">
        <v>1.13294597628992</v>
      </c>
      <c r="G382" s="7">
        <v>1.48431864923762</v>
      </c>
      <c r="H382" s="7">
        <v>0.773</v>
      </c>
      <c r="I382" s="7">
        <v>1.06703639361165</v>
      </c>
      <c r="J382" s="7">
        <v>0.65092355331254</v>
      </c>
      <c r="K382" s="7">
        <v>1.36185779387948</v>
      </c>
      <c r="L382" s="7">
        <v>0.611</v>
      </c>
      <c r="M382" s="7">
        <v>0.9045815519086211</v>
      </c>
      <c r="N382" s="7">
        <v>0.76689343119032</v>
      </c>
      <c r="O382" s="7">
        <v>0.9687661241939931</v>
      </c>
      <c r="P382" s="7">
        <v>0.5648833095569651</v>
      </c>
      <c r="Q382" s="7">
        <v>1.042</v>
      </c>
      <c r="R382" s="7">
        <v>1.59232921893766</v>
      </c>
      <c r="S382" s="7">
        <v>0.879</v>
      </c>
      <c r="T382" s="7">
        <v>0.7181446069798231</v>
      </c>
      <c r="U382" s="7">
        <v>0.82</v>
      </c>
      <c r="V382" s="7">
        <v>0.867</v>
      </c>
      <c r="W382" s="7">
        <v>0.486097474086609</v>
      </c>
      <c r="X382" s="7">
        <v>0.565</v>
      </c>
      <c r="Y382" s="7">
        <v>1.329</v>
      </c>
      <c r="Z382" s="7">
        <v>1.37462440370176</v>
      </c>
      <c r="AA382" s="7">
        <v>1.06381390521025</v>
      </c>
      <c r="AB382" s="7">
        <v>1.408</v>
      </c>
      <c r="AC382" s="5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</row>
    <row r="383" spans="1:253" ht="12.75">
      <c r="A383" s="9" t="str">
        <f>"4931439A04"</f>
        <v>4931439A04</v>
      </c>
      <c r="B383" s="6" t="s">
        <v>716</v>
      </c>
      <c r="C383" s="7" t="s">
        <v>717</v>
      </c>
      <c r="D383" s="7" t="s">
        <v>718</v>
      </c>
      <c r="E383" s="7" t="s">
        <v>719</v>
      </c>
      <c r="F383" s="7">
        <v>1.46787612546287</v>
      </c>
      <c r="G383" s="7">
        <v>1.35427987438141</v>
      </c>
      <c r="H383" s="7">
        <v>1.075</v>
      </c>
      <c r="I383" s="7">
        <v>1.37319346953688</v>
      </c>
      <c r="J383" s="7">
        <v>3.04395161273622</v>
      </c>
      <c r="K383" s="7">
        <v>1.13883971911547</v>
      </c>
      <c r="L383" s="7">
        <v>1.215</v>
      </c>
      <c r="M383" s="7">
        <v>1.37380299862058</v>
      </c>
      <c r="N383" s="7">
        <v>1.73530520849625</v>
      </c>
      <c r="O383" s="7">
        <v>2.57968021519644</v>
      </c>
      <c r="P383" s="7">
        <v>2.1667915844003</v>
      </c>
      <c r="Q383" s="7">
        <v>1.901</v>
      </c>
      <c r="R383" s="7">
        <v>1.65506639266691</v>
      </c>
      <c r="S383" s="7">
        <v>1.267</v>
      </c>
      <c r="T383" s="7">
        <v>2.28103114525558</v>
      </c>
      <c r="U383" s="7">
        <v>1.384</v>
      </c>
      <c r="V383" s="7">
        <v>1.614</v>
      </c>
      <c r="W383" s="7">
        <v>1.8563164864074</v>
      </c>
      <c r="X383" s="7">
        <v>1.023</v>
      </c>
      <c r="Y383" s="7">
        <v>2.608</v>
      </c>
      <c r="Z383" s="7">
        <v>2.85692342063908</v>
      </c>
      <c r="AA383" s="7">
        <v>1.2760787043189</v>
      </c>
      <c r="AB383" s="7">
        <v>0.245</v>
      </c>
      <c r="AC383" s="5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</row>
    <row r="384" spans="1:253" ht="12.75">
      <c r="A384" s="9" t="str">
        <f>"A430106H13"</f>
        <v>A430106H13</v>
      </c>
      <c r="B384" s="6" t="s">
        <v>720</v>
      </c>
      <c r="C384" s="7" t="s">
        <v>721</v>
      </c>
      <c r="D384" s="7" t="s">
        <v>381</v>
      </c>
      <c r="E384" s="7" t="s">
        <v>382</v>
      </c>
      <c r="F384" s="7">
        <v>3.44694708508848</v>
      </c>
      <c r="G384" s="7">
        <v>5.2822527714312</v>
      </c>
      <c r="H384" s="7">
        <v>1.49</v>
      </c>
      <c r="I384" s="7">
        <v>3.9604840411458</v>
      </c>
      <c r="J384" s="7">
        <v>6.65465992300089</v>
      </c>
      <c r="K384" s="7">
        <v>1.77919324849271</v>
      </c>
      <c r="L384" s="7">
        <v>1.287</v>
      </c>
      <c r="M384" s="7">
        <v>0.97351356856476</v>
      </c>
      <c r="N384" s="7">
        <v>1.87697135891891</v>
      </c>
      <c r="O384" s="7">
        <v>2.17689074517477</v>
      </c>
      <c r="P384" s="7">
        <v>1.04839347022268</v>
      </c>
      <c r="Q384" s="7">
        <v>8.776</v>
      </c>
      <c r="R384" s="7">
        <v>6.39769797815197</v>
      </c>
      <c r="S384" s="7">
        <v>1.173</v>
      </c>
      <c r="T384" s="7">
        <v>0.908342989482782</v>
      </c>
      <c r="U384" s="7">
        <v>1.268</v>
      </c>
      <c r="V384" s="7">
        <v>1.377</v>
      </c>
      <c r="W384" s="7">
        <v>1.73267496860836</v>
      </c>
      <c r="X384" s="7">
        <v>0.985</v>
      </c>
      <c r="Y384" s="7">
        <v>2.968</v>
      </c>
      <c r="Z384" s="7">
        <v>3.92464293871137</v>
      </c>
      <c r="AA384" s="7">
        <v>1.79024505054691</v>
      </c>
      <c r="AB384" s="7">
        <v>0.632</v>
      </c>
      <c r="AC384" s="5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</row>
    <row r="385" spans="1:253" ht="12.75">
      <c r="A385" s="9" t="str">
        <f>"2610509H23"</f>
        <v>2610509H23</v>
      </c>
      <c r="B385" s="6" t="s">
        <v>383</v>
      </c>
      <c r="C385" s="7" t="s">
        <v>384</v>
      </c>
      <c r="D385" s="7" t="s">
        <v>385</v>
      </c>
      <c r="E385" s="7" t="s">
        <v>386</v>
      </c>
      <c r="F385" s="7">
        <v>1.68305454851155</v>
      </c>
      <c r="G385" s="7">
        <v>2.14479002661898</v>
      </c>
      <c r="H385" s="7">
        <v>0.381</v>
      </c>
      <c r="I385" s="7">
        <v>1.46007588297512</v>
      </c>
      <c r="J385" s="7">
        <v>2.82780714285279</v>
      </c>
      <c r="K385" s="7">
        <v>0.9812798844293721</v>
      </c>
      <c r="L385" s="7">
        <v>1.532</v>
      </c>
      <c r="M385" s="7">
        <v>1.38952433575268</v>
      </c>
      <c r="N385" s="7">
        <v>0.809176462134488</v>
      </c>
      <c r="O385" s="7">
        <v>1.55511075874109</v>
      </c>
      <c r="P385" s="7">
        <v>3.72206508867751</v>
      </c>
      <c r="Q385" s="7">
        <v>1.857</v>
      </c>
      <c r="R385" s="7">
        <v>1.57739179662117</v>
      </c>
      <c r="S385" s="7">
        <v>1.473</v>
      </c>
      <c r="T385" s="7">
        <v>0.9284141897786821</v>
      </c>
      <c r="U385" s="7">
        <v>0.849</v>
      </c>
      <c r="V385" s="7">
        <v>1.17</v>
      </c>
      <c r="W385" s="7">
        <v>1.25081179307652</v>
      </c>
      <c r="X385" s="7">
        <v>1.024</v>
      </c>
      <c r="Y385" s="7">
        <v>2.312</v>
      </c>
      <c r="Z385" s="7">
        <v>1.97295997904662</v>
      </c>
      <c r="AA385" s="7">
        <v>2.1033511911676</v>
      </c>
      <c r="AB385" s="7">
        <v>0.40900000000000003</v>
      </c>
      <c r="AC385" s="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</row>
    <row r="386" spans="1:253" ht="12.75">
      <c r="A386" s="9" t="str">
        <f>"2610005D23"</f>
        <v>2610005D23</v>
      </c>
      <c r="B386" s="6" t="s">
        <v>387</v>
      </c>
      <c r="C386" s="7" t="s">
        <v>388</v>
      </c>
      <c r="D386" s="7" t="s">
        <v>389</v>
      </c>
      <c r="E386" s="7" t="s">
        <v>390</v>
      </c>
      <c r="F386" s="7">
        <v>2.48765403544972</v>
      </c>
      <c r="G386" s="7">
        <v>2.76561034511401</v>
      </c>
      <c r="H386" s="7">
        <v>1.998</v>
      </c>
      <c r="I386" s="7">
        <v>2.71930670631378</v>
      </c>
      <c r="J386" s="7">
        <v>3.05341415865278</v>
      </c>
      <c r="K386" s="7">
        <v>1.43542933948991</v>
      </c>
      <c r="L386" s="7">
        <v>1.716</v>
      </c>
      <c r="M386" s="7">
        <v>1.34961632610965</v>
      </c>
      <c r="N386" s="7">
        <v>2.23791278756536</v>
      </c>
      <c r="O386" s="7">
        <v>2.68755566380387</v>
      </c>
      <c r="P386" s="7">
        <v>2.38045909042836</v>
      </c>
      <c r="Q386" s="7">
        <v>3.284</v>
      </c>
      <c r="R386" s="7">
        <v>2.91279735171523</v>
      </c>
      <c r="S386" s="7">
        <v>1.582</v>
      </c>
      <c r="T386" s="7">
        <v>1.08282145661225</v>
      </c>
      <c r="U386" s="7">
        <v>1.479</v>
      </c>
      <c r="V386" s="7">
        <v>1.797</v>
      </c>
      <c r="W386" s="7">
        <v>1.90289377050977</v>
      </c>
      <c r="X386" s="7">
        <v>0.6910000000000001</v>
      </c>
      <c r="Y386" s="7">
        <v>4.186</v>
      </c>
      <c r="Z386" s="7">
        <v>4.43335712938712</v>
      </c>
      <c r="AA386" s="7">
        <v>3.9695384865569</v>
      </c>
      <c r="AB386" s="7">
        <v>1.062</v>
      </c>
      <c r="AC386" s="5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</row>
    <row r="387" spans="1:253" ht="12.75">
      <c r="A387" s="9" t="str">
        <f>"2700043E10"</f>
        <v>2700043E10</v>
      </c>
      <c r="B387" s="6" t="s">
        <v>391</v>
      </c>
      <c r="C387" s="7" t="s">
        <v>392</v>
      </c>
      <c r="D387" s="7" t="s">
        <v>393</v>
      </c>
      <c r="E387" s="7" t="s">
        <v>394</v>
      </c>
      <c r="F387" s="7">
        <v>1.90273042117432</v>
      </c>
      <c r="G387" s="7">
        <v>1.80147451211224</v>
      </c>
      <c r="H387" s="7">
        <v>1.445</v>
      </c>
      <c r="I387" s="7">
        <v>1.70379797781486</v>
      </c>
      <c r="J387" s="7">
        <v>2.5872592650793</v>
      </c>
      <c r="K387" s="7">
        <v>2.47940890207903</v>
      </c>
      <c r="L387" s="7">
        <v>1.724</v>
      </c>
      <c r="M387" s="7">
        <v>1.7269284172801</v>
      </c>
      <c r="N387" s="7">
        <v>2.26686364401665</v>
      </c>
      <c r="O387" s="7">
        <v>2.57587494324846</v>
      </c>
      <c r="P387" s="7">
        <v>1.90316202752278</v>
      </c>
      <c r="Q387" s="7">
        <v>1.844</v>
      </c>
      <c r="R387" s="7">
        <v>2.34965653038362</v>
      </c>
      <c r="S387" s="7">
        <v>1.108</v>
      </c>
      <c r="T387" s="7">
        <v>1.97272231642956</v>
      </c>
      <c r="U387" s="7">
        <v>1.473</v>
      </c>
      <c r="V387" s="7">
        <v>1.667</v>
      </c>
      <c r="W387" s="7">
        <v>1.36598471376603</v>
      </c>
      <c r="X387" s="7">
        <v>0.83</v>
      </c>
      <c r="Y387" s="7">
        <v>2.34</v>
      </c>
      <c r="Z387" s="7">
        <v>2.60224394621966</v>
      </c>
      <c r="AA387" s="7">
        <v>4.6218948193014</v>
      </c>
      <c r="AB387" s="7">
        <v>0.768</v>
      </c>
      <c r="AC387" s="5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</row>
    <row r="388" spans="1:253" ht="12.75">
      <c r="A388" s="9" t="str">
        <f>"2310043C01"</f>
        <v>2310043C01</v>
      </c>
      <c r="B388" s="6" t="s">
        <v>395</v>
      </c>
      <c r="C388" s="7" t="s">
        <v>396</v>
      </c>
      <c r="D388" s="7" t="s">
        <v>397</v>
      </c>
      <c r="E388" s="7" t="s">
        <v>398</v>
      </c>
      <c r="F388" s="7">
        <v>0.991232601960718</v>
      </c>
      <c r="G388" s="7">
        <v>1.49334053802369</v>
      </c>
      <c r="H388" s="7">
        <v>1.347</v>
      </c>
      <c r="I388" s="7">
        <v>0.7556137168719761</v>
      </c>
      <c r="J388" s="7">
        <v>1.69329769033101</v>
      </c>
      <c r="K388" s="7">
        <v>0.9935308682707391</v>
      </c>
      <c r="L388" s="7">
        <v>1.196</v>
      </c>
      <c r="M388" s="7">
        <v>1.22384562905284</v>
      </c>
      <c r="N388" s="7">
        <v>0.983144832862718</v>
      </c>
      <c r="O388" s="7">
        <v>1.08825384153889</v>
      </c>
      <c r="P388" s="7">
        <v>1.19601962665402</v>
      </c>
      <c r="Q388" s="7">
        <v>1.018</v>
      </c>
      <c r="R388" s="7">
        <v>0.9978198107414231</v>
      </c>
      <c r="S388" s="7">
        <v>1.38</v>
      </c>
      <c r="T388" s="7">
        <v>1.29917232059335</v>
      </c>
      <c r="U388" s="7">
        <v>1.054</v>
      </c>
      <c r="V388" s="7">
        <v>1.627</v>
      </c>
      <c r="W388" s="7">
        <v>1.09753018539415</v>
      </c>
      <c r="X388" s="7">
        <v>1.403</v>
      </c>
      <c r="Y388" s="7">
        <v>1.514</v>
      </c>
      <c r="Z388" s="7">
        <v>1.6138296822070899</v>
      </c>
      <c r="AA388" s="7">
        <v>1.01463818928771</v>
      </c>
      <c r="AB388" s="7">
        <v>0.083</v>
      </c>
      <c r="AC388" s="5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</row>
    <row r="389" spans="1:253" ht="12.75">
      <c r="A389" s="9" t="str">
        <f>"2510042A13"</f>
        <v>2510042A13</v>
      </c>
      <c r="B389" s="6" t="s">
        <v>399</v>
      </c>
      <c r="C389" s="7" t="s">
        <v>400</v>
      </c>
      <c r="D389" s="7" t="s">
        <v>401</v>
      </c>
      <c r="E389" s="7" t="s">
        <v>402</v>
      </c>
      <c r="F389" s="7">
        <v>0.603138370996337</v>
      </c>
      <c r="G389" s="7">
        <v>0.9227945661125221</v>
      </c>
      <c r="H389" s="7">
        <v>0.317</v>
      </c>
      <c r="I389" s="7">
        <v>0.7646404611253</v>
      </c>
      <c r="J389" s="7">
        <v>0.980618574194637</v>
      </c>
      <c r="K389" s="7">
        <v>1.11486104162668</v>
      </c>
      <c r="L389" s="7">
        <v>0.736</v>
      </c>
      <c r="M389" s="7">
        <v>0.815090863618196</v>
      </c>
      <c r="N389" s="7">
        <v>10.741577997363</v>
      </c>
      <c r="O389" s="7">
        <v>9.68818587683834</v>
      </c>
      <c r="P389" s="7">
        <v>15.2690263884953</v>
      </c>
      <c r="Q389" s="7">
        <v>1.57</v>
      </c>
      <c r="R389" s="7">
        <v>1.14719403390631</v>
      </c>
      <c r="S389" s="7">
        <v>1.2</v>
      </c>
      <c r="T389" s="7">
        <v>2.31528665058629</v>
      </c>
      <c r="U389" s="7">
        <v>0.914</v>
      </c>
      <c r="V389" s="7">
        <v>1.661</v>
      </c>
      <c r="W389" s="7">
        <v>1.40155282162602</v>
      </c>
      <c r="X389" s="7">
        <v>0.966</v>
      </c>
      <c r="Y389" s="7">
        <v>1.7590000000000001</v>
      </c>
      <c r="Z389" s="7">
        <v>2.1341495198184</v>
      </c>
      <c r="AA389" s="7">
        <v>1.33334662665907</v>
      </c>
      <c r="AB389" s="7">
        <v>2.583</v>
      </c>
      <c r="AC389" s="5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</row>
    <row r="390" spans="1:253" ht="12.75">
      <c r="A390" s="9" t="str">
        <f>"2610110L04"</f>
        <v>2610110L04</v>
      </c>
      <c r="B390" s="6" t="s">
        <v>403</v>
      </c>
      <c r="C390" s="7" t="s">
        <v>404</v>
      </c>
      <c r="D390" s="7" t="s">
        <v>405</v>
      </c>
      <c r="E390" s="7" t="s">
        <v>406</v>
      </c>
      <c r="F390" s="7">
        <v>1.73749755308205</v>
      </c>
      <c r="G390" s="7">
        <v>1.72327474933227</v>
      </c>
      <c r="H390" s="7">
        <v>2.479</v>
      </c>
      <c r="I390" s="7">
        <v>1.82415456785918</v>
      </c>
      <c r="J390" s="7">
        <v>2.02647891234026</v>
      </c>
      <c r="K390" s="7">
        <v>1.01378414893161</v>
      </c>
      <c r="L390" s="7">
        <v>1.364</v>
      </c>
      <c r="M390" s="7">
        <v>0.9444895615516491</v>
      </c>
      <c r="N390" s="7">
        <v>1.01589619258925</v>
      </c>
      <c r="O390" s="7">
        <v>0.9290454660923051</v>
      </c>
      <c r="P390" s="7">
        <v>0.865691811014711</v>
      </c>
      <c r="Q390" s="7">
        <v>2.117</v>
      </c>
      <c r="R390" s="7">
        <v>2.13754513348948</v>
      </c>
      <c r="S390" s="7">
        <v>1.074</v>
      </c>
      <c r="T390" s="7">
        <v>1.15961003536435</v>
      </c>
      <c r="U390" s="7">
        <v>1.116</v>
      </c>
      <c r="V390" s="7">
        <v>1.207</v>
      </c>
      <c r="W390" s="7">
        <v>1.0382500056275</v>
      </c>
      <c r="X390" s="7">
        <v>1.033</v>
      </c>
      <c r="Y390" s="7">
        <v>1.891</v>
      </c>
      <c r="Z390" s="7">
        <v>4.39789543041732</v>
      </c>
      <c r="AA390" s="7">
        <v>1.18457452405799</v>
      </c>
      <c r="AB390" s="7">
        <v>0.125</v>
      </c>
      <c r="AC390" s="5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</row>
    <row r="391" spans="1:253" ht="12.75">
      <c r="A391" s="9" t="str">
        <f>"2810430O10"</f>
        <v>2810430O10</v>
      </c>
      <c r="B391" s="6" t="s">
        <v>407</v>
      </c>
      <c r="C391" s="7" t="s">
        <v>408</v>
      </c>
      <c r="D391" s="7" t="s">
        <v>409</v>
      </c>
      <c r="E391" s="7" t="s">
        <v>410</v>
      </c>
      <c r="F391" s="7">
        <v>0.9975991690726291</v>
      </c>
      <c r="G391" s="7">
        <v>1.19539496396659</v>
      </c>
      <c r="H391" s="7">
        <v>0.982</v>
      </c>
      <c r="I391" s="7">
        <v>1.12270131650714</v>
      </c>
      <c r="J391" s="7">
        <v>1.26349889422641</v>
      </c>
      <c r="K391" s="7">
        <v>0.8855672811081841</v>
      </c>
      <c r="L391" s="7">
        <v>0.577</v>
      </c>
      <c r="M391" s="7">
        <v>0.552665466874652</v>
      </c>
      <c r="N391" s="7">
        <v>0.780991204061737</v>
      </c>
      <c r="O391" s="7">
        <v>1.5419433254782</v>
      </c>
      <c r="P391" s="7">
        <v>0.802277944867619</v>
      </c>
      <c r="Q391" s="7">
        <v>1.624</v>
      </c>
      <c r="R391" s="7">
        <v>1.33316494174659</v>
      </c>
      <c r="S391" s="7">
        <v>1.011</v>
      </c>
      <c r="T391" s="7">
        <v>0.9727385771200721</v>
      </c>
      <c r="U391" s="7">
        <v>0.984</v>
      </c>
      <c r="V391" s="7">
        <v>1.058</v>
      </c>
      <c r="W391" s="7">
        <v>0.9976007395017861</v>
      </c>
      <c r="X391" s="7">
        <v>0.54</v>
      </c>
      <c r="Y391" s="7">
        <v>3.447</v>
      </c>
      <c r="Z391" s="7">
        <v>4.41530390082068</v>
      </c>
      <c r="AA391" s="7">
        <v>1.4889659808443</v>
      </c>
      <c r="AB391" s="7">
        <v>0.075</v>
      </c>
      <c r="AC391" s="5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</row>
    <row r="392" spans="1:253" ht="12.75">
      <c r="A392" s="9" t="str">
        <f>"3110001L12"</f>
        <v>3110001L12</v>
      </c>
      <c r="B392" s="6" t="s">
        <v>411</v>
      </c>
      <c r="C392" s="7" t="s">
        <v>412</v>
      </c>
      <c r="D392" s="7" t="s">
        <v>413</v>
      </c>
      <c r="E392" s="7" t="s">
        <v>414</v>
      </c>
      <c r="F392" s="7">
        <v>1.14969340003701</v>
      </c>
      <c r="G392" s="7">
        <v>1.30756414961853</v>
      </c>
      <c r="H392" s="7">
        <v>0.855</v>
      </c>
      <c r="I392" s="7">
        <v>1.20356590044317</v>
      </c>
      <c r="J392" s="7">
        <v>2.29491639913097</v>
      </c>
      <c r="K392" s="7">
        <v>0.7050320166804931</v>
      </c>
      <c r="L392" s="7">
        <v>1.219</v>
      </c>
      <c r="M392" s="7">
        <v>1.28794031120679</v>
      </c>
      <c r="N392" s="7">
        <v>1.76209207647813</v>
      </c>
      <c r="O392" s="7">
        <v>2.26388722590357</v>
      </c>
      <c r="P392" s="7">
        <v>2.6283164004356</v>
      </c>
      <c r="Q392" s="7">
        <v>1.482</v>
      </c>
      <c r="R392" s="7">
        <v>1.35631794633714</v>
      </c>
      <c r="S392" s="7">
        <v>1.81</v>
      </c>
      <c r="T392" s="7">
        <v>1.50561373573801</v>
      </c>
      <c r="U392" s="7">
        <v>1.74</v>
      </c>
      <c r="V392" s="7">
        <v>1.824</v>
      </c>
      <c r="W392" s="7">
        <v>1.79195514837502</v>
      </c>
      <c r="X392" s="7">
        <v>0.508</v>
      </c>
      <c r="Y392" s="7">
        <v>2.399</v>
      </c>
      <c r="Z392" s="7">
        <v>2.58096692683779</v>
      </c>
      <c r="AA392" s="7">
        <v>1.33085671699211</v>
      </c>
      <c r="AB392" s="7">
        <v>0.088</v>
      </c>
      <c r="AC392" s="5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</row>
    <row r="393" spans="1:253" ht="12.75">
      <c r="A393" s="9" t="str">
        <f>"2410015A17"</f>
        <v>2410015A17</v>
      </c>
      <c r="B393" s="6" t="s">
        <v>1479</v>
      </c>
      <c r="C393" s="7" t="s">
        <v>1480</v>
      </c>
      <c r="D393" s="7" t="s">
        <v>1780</v>
      </c>
      <c r="E393" s="7" t="s">
        <v>1781</v>
      </c>
      <c r="F393" s="7">
        <v>2.25888509981674</v>
      </c>
      <c r="G393" s="7">
        <v>2.26790975709544</v>
      </c>
      <c r="H393" s="7">
        <v>2.083</v>
      </c>
      <c r="I393" s="7">
        <v>2.81408752097368</v>
      </c>
      <c r="J393" s="7">
        <v>3.22722618627793</v>
      </c>
      <c r="K393" s="7">
        <v>1.61546670325504</v>
      </c>
      <c r="L393" s="7">
        <v>0.9490000000000001</v>
      </c>
      <c r="M393" s="7">
        <v>0.8961162165297971</v>
      </c>
      <c r="N393" s="7">
        <v>2.57908859243008</v>
      </c>
      <c r="O393" s="7">
        <v>3.790106588854</v>
      </c>
      <c r="P393" s="7">
        <v>1.35522272445323</v>
      </c>
      <c r="Q393" s="7">
        <v>3.604</v>
      </c>
      <c r="R393" s="7">
        <v>3.28324542516414</v>
      </c>
      <c r="S393" s="7">
        <v>1.349</v>
      </c>
      <c r="T393" s="7">
        <v>1.5492169955600399</v>
      </c>
      <c r="U393" s="7">
        <v>1.084</v>
      </c>
      <c r="V393" s="7">
        <v>1.354</v>
      </c>
      <c r="W393" s="7">
        <v>1.6700073499979</v>
      </c>
      <c r="X393" s="7">
        <v>0.924</v>
      </c>
      <c r="Y393" s="7">
        <v>2.829</v>
      </c>
      <c r="Z393" s="7">
        <v>4.66869385891392</v>
      </c>
      <c r="AA393" s="7">
        <v>1.35700076849523</v>
      </c>
      <c r="AB393" s="7">
        <v>0.362</v>
      </c>
      <c r="AC393" s="5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</row>
    <row r="394" spans="1:253" ht="12.75">
      <c r="A394" s="9" t="str">
        <f>"1300004G08"</f>
        <v>1300004G08</v>
      </c>
      <c r="B394" s="6" t="s">
        <v>415</v>
      </c>
      <c r="C394" s="7" t="s">
        <v>416</v>
      </c>
      <c r="D394" s="7" t="s">
        <v>417</v>
      </c>
      <c r="E394" s="7" t="s">
        <v>652</v>
      </c>
      <c r="F394" s="7">
        <v>2.66877094629416</v>
      </c>
      <c r="G394" s="7">
        <v>3.07914813359462</v>
      </c>
      <c r="H394" s="7">
        <v>1.7570000000000001</v>
      </c>
      <c r="I394" s="7">
        <v>2.7057665899338</v>
      </c>
      <c r="J394" s="7">
        <v>2.52500567352301</v>
      </c>
      <c r="K394" s="7">
        <v>1.58633099262892</v>
      </c>
      <c r="L394" s="7">
        <v>1.351</v>
      </c>
      <c r="M394" s="7">
        <v>0.8840228802743351</v>
      </c>
      <c r="N394" s="7">
        <v>2.0694080401159</v>
      </c>
      <c r="O394" s="7">
        <v>1.22502111562721</v>
      </c>
      <c r="P394" s="7">
        <v>1.57964050700294</v>
      </c>
      <c r="Q394" s="7">
        <v>3.567</v>
      </c>
      <c r="R394" s="7">
        <v>3.41021351485429</v>
      </c>
      <c r="S394" s="7">
        <v>1.355</v>
      </c>
      <c r="T394" s="7">
        <v>1.98470698609352</v>
      </c>
      <c r="U394" s="7">
        <v>1.395</v>
      </c>
      <c r="V394" s="7">
        <v>1.65</v>
      </c>
      <c r="W394" s="7">
        <v>1.24742435423271</v>
      </c>
      <c r="X394" s="7">
        <v>1.472</v>
      </c>
      <c r="Y394" s="7">
        <v>2.466</v>
      </c>
      <c r="Z394" s="7">
        <v>4.70866886502532</v>
      </c>
      <c r="AA394" s="7">
        <v>1.26176172373386</v>
      </c>
      <c r="AB394" s="7">
        <v>0.762</v>
      </c>
      <c r="AC394" s="5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</row>
    <row r="395" spans="1:253" ht="12.75">
      <c r="A395" s="9" t="str">
        <f>"2410131O05"</f>
        <v>2410131O05</v>
      </c>
      <c r="B395" s="6" t="s">
        <v>653</v>
      </c>
      <c r="C395" s="7" t="s">
        <v>654</v>
      </c>
      <c r="D395" s="7" t="s">
        <v>655</v>
      </c>
      <c r="E395" s="7" t="s">
        <v>656</v>
      </c>
      <c r="F395" s="7">
        <v>1.08061064207843</v>
      </c>
      <c r="G395" s="7">
        <v>1.28177373699697</v>
      </c>
      <c r="H395" s="7">
        <v>0.401</v>
      </c>
      <c r="I395" s="7">
        <v>1.04070838953945</v>
      </c>
      <c r="J395" s="7">
        <v>2.12359451516807</v>
      </c>
      <c r="K395" s="7">
        <v>0.9375672152808291</v>
      </c>
      <c r="L395" s="7">
        <v>1.343</v>
      </c>
      <c r="M395" s="7">
        <v>0.995281573824593</v>
      </c>
      <c r="N395" s="7">
        <v>3.49794676049802</v>
      </c>
      <c r="O395" s="7">
        <v>2.88245237329543</v>
      </c>
      <c r="P395" s="7">
        <v>2.57074421439474</v>
      </c>
      <c r="Q395" s="7">
        <v>2.179</v>
      </c>
      <c r="R395" s="7">
        <v>1.65282577931944</v>
      </c>
      <c r="S395" s="7">
        <v>1.669</v>
      </c>
      <c r="T395" s="7">
        <v>1.98365504923559</v>
      </c>
      <c r="U395" s="7">
        <v>1.655</v>
      </c>
      <c r="V395" s="7">
        <v>1.717</v>
      </c>
      <c r="W395" s="7">
        <v>1.8952720331112</v>
      </c>
      <c r="X395" s="7">
        <v>1.111</v>
      </c>
      <c r="Y395" s="7">
        <v>2.773</v>
      </c>
      <c r="Z395" s="7">
        <v>1.51195789243932</v>
      </c>
      <c r="AA395" s="7">
        <v>1.81514414721655</v>
      </c>
      <c r="AB395" s="7">
        <v>0.72</v>
      </c>
      <c r="AC395" s="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</row>
    <row r="396" spans="1:253" ht="12.75">
      <c r="A396" s="9" t="str">
        <f>"4921523A11"</f>
        <v>4921523A11</v>
      </c>
      <c r="B396" s="7" t="s">
        <v>657</v>
      </c>
      <c r="C396" s="7" t="s">
        <v>658</v>
      </c>
      <c r="D396" s="7" t="s">
        <v>659</v>
      </c>
      <c r="E396" s="7" t="s">
        <v>660</v>
      </c>
      <c r="F396" s="7">
        <v>1.25383974005663</v>
      </c>
      <c r="G396" s="7">
        <v>1.24728134082951</v>
      </c>
      <c r="H396" s="7">
        <v>0.9520000000000001</v>
      </c>
      <c r="I396" s="7">
        <v>0.8665674483190811</v>
      </c>
      <c r="J396" s="7">
        <v>0.5030090197748011</v>
      </c>
      <c r="K396" s="7">
        <v>0.8539625045801561</v>
      </c>
      <c r="L396" s="7">
        <v>0.6940000000000001</v>
      </c>
      <c r="M396" s="7">
        <v>1.35566299423739</v>
      </c>
      <c r="N396" s="7">
        <v>0.8101456571304461</v>
      </c>
      <c r="O396" s="7">
        <v>1.0487417737289</v>
      </c>
      <c r="P396" s="7">
        <v>0.9691325519406561</v>
      </c>
      <c r="Q396" s="7">
        <v>1.355</v>
      </c>
      <c r="R396" s="7">
        <v>1.13001599824234</v>
      </c>
      <c r="S396" s="7">
        <v>0.734</v>
      </c>
      <c r="T396" s="7">
        <v>0.7608891274850471</v>
      </c>
      <c r="U396" s="7">
        <v>1.332</v>
      </c>
      <c r="V396" s="7">
        <v>1.332</v>
      </c>
      <c r="W396" s="7">
        <v>0.891743275632751</v>
      </c>
      <c r="X396" s="7">
        <v>0.581</v>
      </c>
      <c r="Y396" s="7">
        <v>1.58</v>
      </c>
      <c r="Z396" s="7">
        <v>1.91686601885804</v>
      </c>
      <c r="AA396" s="7">
        <v>1.05509922137587</v>
      </c>
      <c r="AB396" s="7">
        <v>1.298</v>
      </c>
      <c r="AC396" s="5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</row>
    <row r="397" spans="1:253" ht="12.75">
      <c r="A397" s="9" t="str">
        <f>"1200007H22"</f>
        <v>1200007H22</v>
      </c>
      <c r="B397" s="7" t="s">
        <v>661</v>
      </c>
      <c r="C397" s="7" t="s">
        <v>662</v>
      </c>
      <c r="D397" s="7" t="s">
        <v>663</v>
      </c>
      <c r="E397" s="7" t="s">
        <v>664</v>
      </c>
      <c r="F397" s="7">
        <v>0.8375513106605831</v>
      </c>
      <c r="G397" s="7">
        <v>0.8338815801858831</v>
      </c>
      <c r="H397" s="7">
        <v>0.41300000000000003</v>
      </c>
      <c r="I397" s="7">
        <v>0.42839423768899</v>
      </c>
      <c r="J397" s="7">
        <v>0.47262926709533304</v>
      </c>
      <c r="K397" s="7">
        <v>0.373443347233744</v>
      </c>
      <c r="L397" s="7">
        <v>1.325</v>
      </c>
      <c r="M397" s="7">
        <v>1.47296835591538</v>
      </c>
      <c r="N397" s="7">
        <v>0.47477648486920104</v>
      </c>
      <c r="O397" s="7">
        <v>0.649407627407211</v>
      </c>
      <c r="P397" s="7">
        <v>0.5143463751881641</v>
      </c>
      <c r="Q397" s="7">
        <v>0.99</v>
      </c>
      <c r="R397" s="7">
        <v>0.8969922101051261</v>
      </c>
      <c r="S397" s="7">
        <v>1.257</v>
      </c>
      <c r="T397" s="7">
        <v>0.48045785869519</v>
      </c>
      <c r="U397" s="7">
        <v>0.841</v>
      </c>
      <c r="V397" s="7">
        <v>0.669</v>
      </c>
      <c r="W397" s="7">
        <v>1.12632341556653</v>
      </c>
      <c r="X397" s="7">
        <v>3.001</v>
      </c>
      <c r="Y397" s="7">
        <v>1.391</v>
      </c>
      <c r="Z397" s="7">
        <v>0.8014343967173041</v>
      </c>
      <c r="AA397" s="7">
        <v>0.8403445126002541</v>
      </c>
      <c r="AB397" s="7">
        <v>1.131</v>
      </c>
      <c r="AC397" s="5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</row>
    <row r="398" spans="1:253" ht="12.75">
      <c r="A398" s="9" t="str">
        <f>"1600023G18"</f>
        <v>1600023G18</v>
      </c>
      <c r="B398" s="7" t="s">
        <v>665</v>
      </c>
      <c r="C398" s="7" t="s">
        <v>666</v>
      </c>
      <c r="D398" s="7" t="s">
        <v>667</v>
      </c>
      <c r="E398" s="7" t="s">
        <v>668</v>
      </c>
      <c r="F398" s="7">
        <v>2.05354732614894</v>
      </c>
      <c r="G398" s="7">
        <v>0.659227055767849</v>
      </c>
      <c r="H398" s="7">
        <v>1.92</v>
      </c>
      <c r="I398" s="7">
        <v>0.28584690135525204</v>
      </c>
      <c r="J398" s="7">
        <v>0.46814700850328</v>
      </c>
      <c r="K398" s="7">
        <v>1.80112908347702</v>
      </c>
      <c r="L398" s="7">
        <v>0.674</v>
      </c>
      <c r="M398" s="7">
        <v>0.870720210393325</v>
      </c>
      <c r="N398" s="7">
        <v>0.9958227734250471</v>
      </c>
      <c r="O398" s="7">
        <v>1.09116261884043</v>
      </c>
      <c r="P398" s="7">
        <v>0.54882630740425</v>
      </c>
      <c r="Q398" s="7">
        <v>0.849</v>
      </c>
      <c r="R398" s="7">
        <v>0.91790460134821</v>
      </c>
      <c r="S398" s="7">
        <v>1.112</v>
      </c>
      <c r="T398" s="7">
        <v>0.8115505291849691</v>
      </c>
      <c r="U398" s="7">
        <v>1.141</v>
      </c>
      <c r="V398" s="7">
        <v>1.02</v>
      </c>
      <c r="W398" s="7">
        <v>0.6063515530418321</v>
      </c>
      <c r="X398" s="7">
        <v>1.298</v>
      </c>
      <c r="Y398" s="7">
        <v>1.232</v>
      </c>
      <c r="Z398" s="7">
        <v>0.704075914091148</v>
      </c>
      <c r="AA398" s="7">
        <v>0.6330595328255251</v>
      </c>
      <c r="AB398" s="7">
        <v>1.172</v>
      </c>
      <c r="AC398" s="5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</row>
    <row r="399" spans="1:253" ht="12.75">
      <c r="A399" s="9" t="str">
        <f>"2610511H05"</f>
        <v>2610511H05</v>
      </c>
      <c r="B399" s="7" t="s">
        <v>669</v>
      </c>
      <c r="C399" s="7" t="s">
        <v>670</v>
      </c>
      <c r="D399" s="7" t="s">
        <v>671</v>
      </c>
      <c r="E399" s="7" t="s">
        <v>672</v>
      </c>
      <c r="F399" s="7">
        <v>0.8613766059919891</v>
      </c>
      <c r="G399" s="7">
        <v>0.626505585964105</v>
      </c>
      <c r="H399" s="7">
        <v>0.765</v>
      </c>
      <c r="I399" s="7">
        <v>0.212128489953108</v>
      </c>
      <c r="J399" s="7">
        <v>0.552811893019831</v>
      </c>
      <c r="K399" s="7">
        <v>1.53373697609753</v>
      </c>
      <c r="L399" s="7">
        <v>1.28</v>
      </c>
      <c r="M399" s="7">
        <v>1.52134170093723</v>
      </c>
      <c r="N399" s="7">
        <v>0.991195971915049</v>
      </c>
      <c r="O399" s="7">
        <v>1.15207254603631</v>
      </c>
      <c r="P399" s="7">
        <v>0.47345108651150003</v>
      </c>
      <c r="Q399" s="7">
        <v>0.749</v>
      </c>
      <c r="R399" s="7">
        <v>0.814089516248616</v>
      </c>
      <c r="S399" s="7">
        <v>1.102</v>
      </c>
      <c r="T399" s="7">
        <v>0.711487866256283</v>
      </c>
      <c r="U399" s="7">
        <v>1.107</v>
      </c>
      <c r="V399" s="7">
        <v>1.352</v>
      </c>
      <c r="W399" s="7">
        <v>1.12632341556653</v>
      </c>
      <c r="X399" s="7">
        <v>1.42</v>
      </c>
      <c r="Y399" s="7">
        <v>1.072</v>
      </c>
      <c r="Z399" s="7">
        <v>0.9355440946394281</v>
      </c>
      <c r="AA399" s="7">
        <v>0.610650345822851</v>
      </c>
      <c r="AB399" s="7">
        <v>1.189</v>
      </c>
      <c r="AC399" s="5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</row>
    <row r="400" spans="1:253" ht="12.75">
      <c r="A400" s="9" t="str">
        <f>"4632407K17"</f>
        <v>4632407K17</v>
      </c>
      <c r="B400" s="7" t="s">
        <v>673</v>
      </c>
      <c r="C400" s="7" t="s">
        <v>674</v>
      </c>
      <c r="D400" s="7" t="s">
        <v>675</v>
      </c>
      <c r="E400" s="7" t="s">
        <v>676</v>
      </c>
      <c r="F400" s="7">
        <v>2.20813730647013</v>
      </c>
      <c r="G400" s="7">
        <v>1.25131574954536</v>
      </c>
      <c r="H400" s="7">
        <v>1.981</v>
      </c>
      <c r="I400" s="7">
        <v>0.856412361034092</v>
      </c>
      <c r="J400" s="7">
        <v>0.9372900744714611</v>
      </c>
      <c r="K400" s="7">
        <v>1.52627230635258</v>
      </c>
      <c r="L400" s="7">
        <v>0.935</v>
      </c>
      <c r="M400" s="7">
        <v>1.1730536167799</v>
      </c>
      <c r="N400" s="7">
        <v>1.59218700760661</v>
      </c>
      <c r="O400" s="7">
        <v>2.08286108100877</v>
      </c>
      <c r="P400" s="7">
        <v>1.47579691547294</v>
      </c>
      <c r="Q400" s="7">
        <v>0.9570000000000001</v>
      </c>
      <c r="R400" s="7">
        <v>1.10163489584102</v>
      </c>
      <c r="S400" s="7">
        <v>1.127</v>
      </c>
      <c r="T400" s="7">
        <v>1.20225695580166</v>
      </c>
      <c r="U400" s="7">
        <v>1.437</v>
      </c>
      <c r="V400" s="7">
        <v>1.2510000000000001</v>
      </c>
      <c r="W400" s="7">
        <v>1.11531423932415</v>
      </c>
      <c r="X400" s="7">
        <v>1.025</v>
      </c>
      <c r="Y400" s="7">
        <v>1.547</v>
      </c>
      <c r="Z400" s="7">
        <v>1.56418330364938</v>
      </c>
      <c r="AA400" s="7">
        <v>0.6311921005753021</v>
      </c>
      <c r="AB400" s="7">
        <v>1.226</v>
      </c>
      <c r="AC400" s="5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</row>
    <row r="401" spans="1:253" ht="12.75">
      <c r="A401" s="9" t="str">
        <f>"4930572H05"</f>
        <v>4930572H05</v>
      </c>
      <c r="B401" s="7" t="s">
        <v>677</v>
      </c>
      <c r="C401" s="7" t="s">
        <v>678</v>
      </c>
      <c r="D401" s="7" t="s">
        <v>679</v>
      </c>
      <c r="E401" s="7" t="s">
        <v>680</v>
      </c>
      <c r="F401" s="7">
        <v>2.57026733884367</v>
      </c>
      <c r="G401" s="7">
        <v>1.67544717782661</v>
      </c>
      <c r="H401" s="7">
        <v>1.861</v>
      </c>
      <c r="I401" s="7">
        <v>1.45217748175346</v>
      </c>
      <c r="J401" s="7">
        <v>1.4980704272105</v>
      </c>
      <c r="K401" s="7">
        <v>2.85111724089798</v>
      </c>
      <c r="L401" s="7">
        <v>1.69</v>
      </c>
      <c r="M401" s="7">
        <v>1.87930445409893</v>
      </c>
      <c r="N401" s="7">
        <v>1.31869529264511</v>
      </c>
      <c r="O401" s="7">
        <v>2.80242270912943</v>
      </c>
      <c r="P401" s="7">
        <v>1.60746310306281</v>
      </c>
      <c r="Q401" s="7">
        <v>1.839</v>
      </c>
      <c r="R401" s="7">
        <v>1.93887741668019</v>
      </c>
      <c r="S401" s="7">
        <v>1.904</v>
      </c>
      <c r="T401" s="7">
        <v>1.78233646830196</v>
      </c>
      <c r="U401" s="7">
        <v>2.311</v>
      </c>
      <c r="V401" s="7">
        <v>1.912</v>
      </c>
      <c r="W401" s="7">
        <v>3.41877265311435</v>
      </c>
      <c r="X401" s="7">
        <v>2.029</v>
      </c>
      <c r="Y401" s="7">
        <v>1.63</v>
      </c>
      <c r="Z401" s="7">
        <v>1.51389216692858</v>
      </c>
      <c r="AA401" s="7">
        <v>0.7911687966777211</v>
      </c>
      <c r="AB401" s="7">
        <v>1.212</v>
      </c>
      <c r="AC401" s="5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</row>
    <row r="402" spans="1:253" ht="12.75">
      <c r="A402" s="9" t="str">
        <f>"6330413E15"</f>
        <v>6330413E15</v>
      </c>
      <c r="B402" s="7" t="s">
        <v>681</v>
      </c>
      <c r="C402" s="7" t="s">
        <v>682</v>
      </c>
      <c r="D402" s="7" t="s">
        <v>683</v>
      </c>
      <c r="E402" s="7" t="s">
        <v>684</v>
      </c>
      <c r="F402" s="7">
        <v>0.586514659122791</v>
      </c>
      <c r="G402" s="7">
        <v>0.9153129521030331</v>
      </c>
      <c r="H402" s="7">
        <v>1.05</v>
      </c>
      <c r="I402" s="7">
        <v>0.528440653163328</v>
      </c>
      <c r="J402" s="7">
        <v>0.414857934131098</v>
      </c>
      <c r="K402" s="7">
        <v>0.5978418184529141</v>
      </c>
      <c r="L402" s="7">
        <v>0.5720000000000001</v>
      </c>
      <c r="M402" s="7">
        <v>0.58289880751331</v>
      </c>
      <c r="N402" s="7">
        <v>0.41987029302251205</v>
      </c>
      <c r="O402" s="7">
        <v>0.5583238033532051</v>
      </c>
      <c r="P402" s="7">
        <v>0.45272819015814</v>
      </c>
      <c r="Q402" s="7">
        <v>1.01</v>
      </c>
      <c r="R402" s="7">
        <v>1.07698814901881</v>
      </c>
      <c r="S402" s="7">
        <v>1.266</v>
      </c>
      <c r="T402" s="7">
        <v>0.347794095087176</v>
      </c>
      <c r="U402" s="7">
        <v>1.236</v>
      </c>
      <c r="V402" s="7">
        <v>0.889</v>
      </c>
      <c r="W402" s="7">
        <v>0.832463095866091</v>
      </c>
      <c r="X402" s="7">
        <v>0.868</v>
      </c>
      <c r="Y402" s="7">
        <v>1.3820000000000001</v>
      </c>
      <c r="Z402" s="7">
        <v>0.8775158599615861</v>
      </c>
      <c r="AA402" s="7">
        <v>0.812333028846912</v>
      </c>
      <c r="AB402" s="7">
        <v>1.121</v>
      </c>
      <c r="AC402" s="5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</row>
    <row r="403" spans="1:253" ht="12.75">
      <c r="A403" s="9" t="str">
        <f>"8430435N19"</f>
        <v>8430435N19</v>
      </c>
      <c r="B403" s="7" t="s">
        <v>685</v>
      </c>
      <c r="C403" s="7" t="s">
        <v>686</v>
      </c>
      <c r="D403" s="7" t="s">
        <v>687</v>
      </c>
      <c r="E403" s="7" t="s">
        <v>688</v>
      </c>
      <c r="F403" s="7">
        <v>0.931744607229625</v>
      </c>
      <c r="G403" s="7">
        <v>1.17456221283138</v>
      </c>
      <c r="H403" s="7">
        <v>0.632</v>
      </c>
      <c r="I403" s="7">
        <v>0.340383481219083</v>
      </c>
      <c r="J403" s="7">
        <v>0.288856664821173</v>
      </c>
      <c r="K403" s="7">
        <v>0.792299041775784</v>
      </c>
      <c r="L403" s="7">
        <v>0.358</v>
      </c>
      <c r="M403" s="7">
        <v>0.331357413399682</v>
      </c>
      <c r="N403" s="7">
        <v>1.69494417864413</v>
      </c>
      <c r="O403" s="7">
        <v>2.08500049927844</v>
      </c>
      <c r="P403" s="7">
        <v>1.64852905056956</v>
      </c>
      <c r="Q403" s="7">
        <v>0.844</v>
      </c>
      <c r="R403" s="7">
        <v>0.900726565684248</v>
      </c>
      <c r="S403" s="7">
        <v>1.029</v>
      </c>
      <c r="T403" s="7">
        <v>0.8152444106031981</v>
      </c>
      <c r="U403" s="7">
        <v>1</v>
      </c>
      <c r="V403" s="7">
        <v>1.056</v>
      </c>
      <c r="W403" s="7">
        <v>0.8968244338984641</v>
      </c>
      <c r="X403" s="7">
        <v>1.232</v>
      </c>
      <c r="Y403" s="7">
        <v>0.77</v>
      </c>
      <c r="Z403" s="7">
        <v>0.527412177405274</v>
      </c>
      <c r="AA403" s="7">
        <v>0.39216077254678505</v>
      </c>
      <c r="AB403" s="7">
        <v>0.384</v>
      </c>
      <c r="AC403" s="5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</row>
    <row r="404" spans="1:253" ht="12.75">
      <c r="A404" s="9" t="str">
        <f>"2310034C04"</f>
        <v>2310034C04</v>
      </c>
      <c r="B404" s="7" t="s">
        <v>689</v>
      </c>
      <c r="C404" s="7" t="s">
        <v>690</v>
      </c>
      <c r="D404" s="7" t="s">
        <v>691</v>
      </c>
      <c r="E404" s="7" t="s">
        <v>692</v>
      </c>
      <c r="F404" s="7">
        <v>1.26310575570417</v>
      </c>
      <c r="G404" s="7">
        <v>0.999636009425058</v>
      </c>
      <c r="H404" s="7">
        <v>1.073</v>
      </c>
      <c r="I404" s="7">
        <v>0.35730862669406505</v>
      </c>
      <c r="J404" s="7">
        <v>1.21220193478403</v>
      </c>
      <c r="K404" s="7">
        <v>1.73614512473094</v>
      </c>
      <c r="L404" s="7">
        <v>1.021</v>
      </c>
      <c r="M404" s="7">
        <v>1.53222570356714</v>
      </c>
      <c r="N404" s="7">
        <v>2.99536603903224</v>
      </c>
      <c r="O404" s="7">
        <v>4.0884050371047</v>
      </c>
      <c r="P404" s="7">
        <v>3.32480014401072</v>
      </c>
      <c r="Q404" s="7">
        <v>1.663</v>
      </c>
      <c r="R404" s="7">
        <v>0.868611107703799</v>
      </c>
      <c r="S404" s="7">
        <v>2.233</v>
      </c>
      <c r="T404" s="7">
        <v>2.46000283596375</v>
      </c>
      <c r="U404" s="7">
        <v>1.827</v>
      </c>
      <c r="V404" s="7">
        <v>1.433</v>
      </c>
      <c r="W404" s="7">
        <v>1.96217395027643</v>
      </c>
      <c r="X404" s="7">
        <v>1.537</v>
      </c>
      <c r="Y404" s="7">
        <v>1.881</v>
      </c>
      <c r="Z404" s="7">
        <v>1.62865911995809</v>
      </c>
      <c r="AA404" s="7">
        <v>0.8758257253544871</v>
      </c>
      <c r="AB404" s="7">
        <v>0.575</v>
      </c>
      <c r="AC404" s="5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</row>
    <row r="405" spans="1:253" ht="12.75">
      <c r="A405" s="9" t="str">
        <f>"1200013B08"</f>
        <v>1200013B08</v>
      </c>
      <c r="B405" s="7" t="s">
        <v>693</v>
      </c>
      <c r="C405" s="7" t="s">
        <v>694</v>
      </c>
      <c r="D405" s="7" t="s">
        <v>695</v>
      </c>
      <c r="E405" s="7" t="s">
        <v>696</v>
      </c>
      <c r="F405" s="7">
        <v>2.38620864315689</v>
      </c>
      <c r="G405" s="7">
        <v>2.50540491792812</v>
      </c>
      <c r="H405" s="7">
        <v>1.392</v>
      </c>
      <c r="I405" s="7">
        <v>1.98513150704345</v>
      </c>
      <c r="J405" s="7">
        <v>4.30147416217323</v>
      </c>
      <c r="K405" s="7">
        <v>1.36958217395235</v>
      </c>
      <c r="L405" s="7">
        <v>2.259</v>
      </c>
      <c r="M405" s="7">
        <v>3.28092212610707</v>
      </c>
      <c r="N405" s="7">
        <v>1.4511430539899999</v>
      </c>
      <c r="O405" s="7">
        <v>2.78082624231827</v>
      </c>
      <c r="P405" s="7">
        <v>0.9529850554673851</v>
      </c>
      <c r="Q405" s="7">
        <v>1.548</v>
      </c>
      <c r="R405" s="7">
        <v>1.79174380686278</v>
      </c>
      <c r="S405" s="7">
        <v>2.737</v>
      </c>
      <c r="T405" s="7">
        <v>2.23274562699081</v>
      </c>
      <c r="U405" s="7">
        <v>2.213</v>
      </c>
      <c r="V405" s="7">
        <v>1.455</v>
      </c>
      <c r="W405" s="7">
        <v>0.9544108942432191</v>
      </c>
      <c r="X405" s="7">
        <v>3.429</v>
      </c>
      <c r="Y405" s="7">
        <v>1.485</v>
      </c>
      <c r="Z405" s="7">
        <v>3.677700562249</v>
      </c>
      <c r="AA405" s="7">
        <v>1.475271477676</v>
      </c>
      <c r="AB405" s="7">
        <v>0.768</v>
      </c>
      <c r="AC405" s="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</row>
    <row r="406" spans="1:253" ht="12.75">
      <c r="A406" s="9" t="str">
        <f>"4930548L11"</f>
        <v>4930548L11</v>
      </c>
      <c r="B406" s="7" t="s">
        <v>697</v>
      </c>
      <c r="C406" s="7" t="s">
        <v>698</v>
      </c>
      <c r="D406" s="7" t="s">
        <v>699</v>
      </c>
      <c r="E406" s="7" t="s">
        <v>700</v>
      </c>
      <c r="F406" s="7">
        <v>0.48194879280738506</v>
      </c>
      <c r="G406" s="7">
        <v>0.927351173005669</v>
      </c>
      <c r="H406" s="7">
        <v>0.536</v>
      </c>
      <c r="I406" s="7">
        <v>0.654062844022084</v>
      </c>
      <c r="J406" s="7">
        <v>2.51056284028195</v>
      </c>
      <c r="K406" s="7">
        <v>1.46661845513509</v>
      </c>
      <c r="L406" s="7">
        <v>1.112</v>
      </c>
      <c r="M406" s="7">
        <v>1.33873232347974</v>
      </c>
      <c r="N406" s="7">
        <v>0.9936319273523071</v>
      </c>
      <c r="O406" s="7">
        <v>2.19175405638401</v>
      </c>
      <c r="P406" s="7">
        <v>1.12404460275388</v>
      </c>
      <c r="Q406" s="7">
        <v>1.11</v>
      </c>
      <c r="R406" s="7">
        <v>0.846204974229066</v>
      </c>
      <c r="S406" s="7">
        <v>1.2530000000000001</v>
      </c>
      <c r="T406" s="7">
        <v>1.28229713637752</v>
      </c>
      <c r="U406" s="7">
        <v>1.277</v>
      </c>
      <c r="V406" s="7">
        <v>1.159</v>
      </c>
      <c r="W406" s="7">
        <v>1.52519433942506</v>
      </c>
      <c r="X406" s="7">
        <v>1.015</v>
      </c>
      <c r="Y406" s="7">
        <v>1.197</v>
      </c>
      <c r="Z406" s="7">
        <v>1.51453692509167</v>
      </c>
      <c r="AA406" s="7">
        <v>1.62902339961101</v>
      </c>
      <c r="AB406" s="7">
        <v>0.426</v>
      </c>
      <c r="AC406" s="5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</row>
    <row r="407" spans="1:253" ht="12.75">
      <c r="A407" s="9" t="str">
        <f>"4632411K03"</f>
        <v>4632411K03</v>
      </c>
      <c r="B407" s="7" t="s">
        <v>701</v>
      </c>
      <c r="C407" s="7" t="s">
        <v>702</v>
      </c>
      <c r="D407" s="7" t="s">
        <v>703</v>
      </c>
      <c r="E407" s="7" t="s">
        <v>704</v>
      </c>
      <c r="F407" s="7">
        <v>2.74557154362269</v>
      </c>
      <c r="G407" s="7">
        <v>3.5469205202988</v>
      </c>
      <c r="H407" s="7">
        <v>1.339</v>
      </c>
      <c r="I407" s="7">
        <v>2.24201760391929</v>
      </c>
      <c r="J407" s="7">
        <v>2.9249227456806</v>
      </c>
      <c r="K407" s="7">
        <v>1.7813470997102</v>
      </c>
      <c r="L407" s="7">
        <v>1.1280000000000001</v>
      </c>
      <c r="M407" s="7">
        <v>1.27584697495133</v>
      </c>
      <c r="N407" s="7">
        <v>3.18464186711304</v>
      </c>
      <c r="O407" s="7">
        <v>4.3768867205446</v>
      </c>
      <c r="P407" s="7">
        <v>3.19066431670722</v>
      </c>
      <c r="Q407" s="7">
        <v>2.557</v>
      </c>
      <c r="R407" s="7">
        <v>4.35500547637218</v>
      </c>
      <c r="S407" s="7">
        <v>1.52</v>
      </c>
      <c r="T407" s="7">
        <v>1.91051982472602</v>
      </c>
      <c r="U407" s="7">
        <v>1.463</v>
      </c>
      <c r="V407" s="7">
        <v>2.461</v>
      </c>
      <c r="W407" s="7">
        <v>3.19943598797771</v>
      </c>
      <c r="X407" s="7">
        <v>2.28</v>
      </c>
      <c r="Y407" s="7">
        <v>5.986</v>
      </c>
      <c r="Z407" s="7">
        <v>6.72740667365113</v>
      </c>
      <c r="AA407" s="7">
        <v>2.09961632666715</v>
      </c>
      <c r="AB407" s="7">
        <v>0.36</v>
      </c>
      <c r="AC407" s="5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</row>
    <row r="408" spans="1:253" ht="12.75">
      <c r="A408" s="9" t="str">
        <f>"2610016A03"</f>
        <v>2610016A03</v>
      </c>
      <c r="B408" s="6" t="s">
        <v>705</v>
      </c>
      <c r="C408" s="11" t="s">
        <v>2097</v>
      </c>
      <c r="D408" s="7" t="s">
        <v>706</v>
      </c>
      <c r="E408" s="7" t="s">
        <v>707</v>
      </c>
      <c r="F408" s="7">
        <v>1.29732885104791</v>
      </c>
      <c r="G408" s="7">
        <v>1.57128496056698</v>
      </c>
      <c r="H408" s="7">
        <v>1.98</v>
      </c>
      <c r="I408" s="7">
        <v>1.14752486320378</v>
      </c>
      <c r="J408" s="7">
        <v>1.94081797035881</v>
      </c>
      <c r="K408" s="7">
        <v>1.05720935557399</v>
      </c>
      <c r="L408" s="7">
        <v>1.045</v>
      </c>
      <c r="M408" s="7">
        <v>1.09081893024275</v>
      </c>
      <c r="N408" s="7">
        <v>3.83013444947234</v>
      </c>
      <c r="O408" s="7">
        <v>4.07769120270029</v>
      </c>
      <c r="P408" s="7">
        <v>2.84522707820651</v>
      </c>
      <c r="Q408" s="7">
        <v>1.873</v>
      </c>
      <c r="R408" s="7">
        <v>1.84178417162302</v>
      </c>
      <c r="S408" s="7">
        <v>1.5010000000000001</v>
      </c>
      <c r="T408" s="7">
        <v>1.34321404859718</v>
      </c>
      <c r="U408" s="7">
        <v>1.304</v>
      </c>
      <c r="V408" s="7">
        <v>1.199</v>
      </c>
      <c r="W408" s="7">
        <v>2.32971106482972</v>
      </c>
      <c r="X408" s="7">
        <v>1.103</v>
      </c>
      <c r="Y408" s="7">
        <v>1.802</v>
      </c>
      <c r="Z408" s="7">
        <v>2.65704839008207</v>
      </c>
      <c r="AA408" s="7">
        <v>1.24931217539904</v>
      </c>
      <c r="AB408" s="7">
        <v>0.11</v>
      </c>
      <c r="AC408" s="5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</row>
    <row r="409" spans="1:253" ht="12.75">
      <c r="A409" s="9" t="str">
        <f>"0610011E04"</f>
        <v>0610011E04</v>
      </c>
      <c r="B409" s="6" t="s">
        <v>264</v>
      </c>
      <c r="C409" s="7" t="s">
        <v>265</v>
      </c>
      <c r="D409" s="7" t="s">
        <v>266</v>
      </c>
      <c r="E409" s="7" t="s">
        <v>267</v>
      </c>
      <c r="F409" s="7">
        <v>0.22851949376307</v>
      </c>
      <c r="G409" s="7">
        <v>0.324128417647049</v>
      </c>
      <c r="H409" s="7">
        <v>0.154</v>
      </c>
      <c r="I409" s="7">
        <v>0.197836144885346</v>
      </c>
      <c r="J409" s="7">
        <v>0.187258803401312</v>
      </c>
      <c r="K409" s="7">
        <v>0.23762603321188303</v>
      </c>
      <c r="L409" s="7">
        <v>0.222</v>
      </c>
      <c r="M409" s="7">
        <v>0.22130805347497</v>
      </c>
      <c r="N409" s="7">
        <v>0.455715199967952</v>
      </c>
      <c r="O409" s="7">
        <v>0.47100703854240406</v>
      </c>
      <c r="P409" s="7">
        <v>0.378979532557754</v>
      </c>
      <c r="Q409" s="7">
        <v>0.769</v>
      </c>
      <c r="R409" s="7">
        <v>0.46754131850608605</v>
      </c>
      <c r="S409" s="7">
        <v>0.746</v>
      </c>
      <c r="T409" s="7">
        <v>0.334865685755581</v>
      </c>
      <c r="U409" s="7">
        <v>0.669</v>
      </c>
      <c r="V409" s="7">
        <v>0.6980000000000001</v>
      </c>
      <c r="W409" s="7">
        <v>0.446295067671852</v>
      </c>
      <c r="X409" s="7">
        <v>0.159</v>
      </c>
      <c r="Y409" s="7">
        <v>0.231</v>
      </c>
      <c r="Z409" s="7">
        <v>0.44552789069320803</v>
      </c>
      <c r="AA409" s="7">
        <v>0.30376897936957303</v>
      </c>
      <c r="AB409" s="7">
        <v>0.07100000000000001</v>
      </c>
      <c r="AC409" s="5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</row>
    <row r="410" spans="1:253" ht="12.75">
      <c r="A410" s="9" t="str">
        <f>"0610037O16"</f>
        <v>0610037O16</v>
      </c>
      <c r="B410" s="6" t="s">
        <v>268</v>
      </c>
      <c r="C410" s="7" t="s">
        <v>269</v>
      </c>
      <c r="D410" s="7" t="s">
        <v>270</v>
      </c>
      <c r="E410" s="7" t="s">
        <v>271</v>
      </c>
      <c r="F410" s="7">
        <v>0.8439382216642031</v>
      </c>
      <c r="G410" s="7">
        <v>1.17058064235155</v>
      </c>
      <c r="H410" s="7">
        <v>1.569</v>
      </c>
      <c r="I410" s="7">
        <v>1.0358189030689</v>
      </c>
      <c r="J410" s="7">
        <v>3.22224589895343</v>
      </c>
      <c r="K410" s="7">
        <v>0.697923041477578</v>
      </c>
      <c r="L410" s="7">
        <v>0.322</v>
      </c>
      <c r="M410" s="7">
        <v>1.26375363869587</v>
      </c>
      <c r="N410" s="7">
        <v>2.12750363814937</v>
      </c>
      <c r="O410" s="7">
        <v>5.09660881297394</v>
      </c>
      <c r="P410" s="7">
        <v>3.56186766455007</v>
      </c>
      <c r="Q410" s="7">
        <v>1.692</v>
      </c>
      <c r="R410" s="7">
        <v>1.42503008899299</v>
      </c>
      <c r="S410" s="7">
        <v>2.427</v>
      </c>
      <c r="T410" s="7">
        <v>2.62954750374624</v>
      </c>
      <c r="U410" s="7">
        <v>2.276</v>
      </c>
      <c r="V410" s="7">
        <v>1.397</v>
      </c>
      <c r="W410" s="7">
        <v>2.54142599256779</v>
      </c>
      <c r="X410" s="7">
        <v>1.169</v>
      </c>
      <c r="Y410" s="7">
        <v>1.249</v>
      </c>
      <c r="Z410" s="7">
        <v>1.49132563122054</v>
      </c>
      <c r="AA410" s="7">
        <v>1.42983062625391</v>
      </c>
      <c r="AB410" s="7">
        <v>0.417</v>
      </c>
      <c r="AC410" s="5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</row>
    <row r="411" spans="1:253" ht="12.75">
      <c r="A411" s="9" t="str">
        <f>"2310039H09"</f>
        <v>2310039H09</v>
      </c>
      <c r="B411" s="6" t="s">
        <v>272</v>
      </c>
      <c r="C411" s="7" t="s">
        <v>273</v>
      </c>
      <c r="D411" s="7" t="s">
        <v>274</v>
      </c>
      <c r="E411" s="7" t="s">
        <v>275</v>
      </c>
      <c r="F411" s="7">
        <v>1.17853903926012</v>
      </c>
      <c r="G411" s="7">
        <v>2.06090803910346</v>
      </c>
      <c r="H411" s="7">
        <v>0.582</v>
      </c>
      <c r="I411" s="7">
        <v>1.48828445876675</v>
      </c>
      <c r="J411" s="7">
        <v>1.5812412255297</v>
      </c>
      <c r="K411" s="7">
        <v>0.8131035622909191</v>
      </c>
      <c r="L411" s="7">
        <v>1.21</v>
      </c>
      <c r="M411" s="7">
        <v>1.03398024984207</v>
      </c>
      <c r="N411" s="7">
        <v>0.707470249558897</v>
      </c>
      <c r="O411" s="7">
        <v>1.59722834117946</v>
      </c>
      <c r="P411" s="7">
        <v>1.54202558465251</v>
      </c>
      <c r="Q411" s="7">
        <v>2.033</v>
      </c>
      <c r="R411" s="7">
        <v>1.45266432027849</v>
      </c>
      <c r="S411" s="7">
        <v>1.669</v>
      </c>
      <c r="T411" s="7">
        <v>1.50434664537537</v>
      </c>
      <c r="U411" s="7">
        <v>1.331</v>
      </c>
      <c r="V411" s="7">
        <v>1.78</v>
      </c>
      <c r="W411" s="7">
        <v>1.50825714520601</v>
      </c>
      <c r="X411" s="7">
        <v>0.41</v>
      </c>
      <c r="Y411" s="7">
        <v>1.643</v>
      </c>
      <c r="Z411" s="7">
        <v>2.07225273616204</v>
      </c>
      <c r="AA411" s="7">
        <v>1.0737735438781</v>
      </c>
      <c r="AB411" s="7">
        <v>0.137</v>
      </c>
      <c r="AC411" s="5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</row>
    <row r="412" spans="1:253" ht="12.75">
      <c r="A412" s="9" t="str">
        <f>"2600005K24"</f>
        <v>2600005K24</v>
      </c>
      <c r="B412" s="6" t="s">
        <v>276</v>
      </c>
      <c r="C412" s="7" t="s">
        <v>277</v>
      </c>
      <c r="D412" s="7" t="s">
        <v>278</v>
      </c>
      <c r="E412" s="7" t="s">
        <v>279</v>
      </c>
      <c r="F412" s="7">
        <v>0.752514659122791</v>
      </c>
      <c r="G412" s="7">
        <v>0.9792848174434461</v>
      </c>
      <c r="H412" s="7">
        <v>0.285</v>
      </c>
      <c r="I412" s="7">
        <v>0.694307078818152</v>
      </c>
      <c r="J412" s="7">
        <v>1.30632936521713</v>
      </c>
      <c r="K412" s="7">
        <v>1.04028949601626</v>
      </c>
      <c r="L412" s="7">
        <v>0.759</v>
      </c>
      <c r="M412" s="7">
        <v>0.7739735203496231</v>
      </c>
      <c r="N412" s="7">
        <v>0.41627488425685405</v>
      </c>
      <c r="O412" s="7">
        <v>0.933177416129329</v>
      </c>
      <c r="P412" s="7">
        <v>0.543615865146132</v>
      </c>
      <c r="Q412" s="7">
        <v>1.316</v>
      </c>
      <c r="R412" s="7">
        <v>0.9425513481704161</v>
      </c>
      <c r="S412" s="7">
        <v>1.208</v>
      </c>
      <c r="T412" s="7">
        <v>0.9196688209899151</v>
      </c>
      <c r="U412" s="7">
        <v>1.021</v>
      </c>
      <c r="V412" s="7">
        <v>1.197</v>
      </c>
      <c r="W412" s="7">
        <v>0.8443191318194231</v>
      </c>
      <c r="X412" s="7">
        <v>0.632</v>
      </c>
      <c r="Y412" s="7">
        <v>1.795</v>
      </c>
      <c r="Z412" s="7">
        <v>1.94588013619696</v>
      </c>
      <c r="AA412" s="7">
        <v>1.01712809895468</v>
      </c>
      <c r="AB412" s="7">
        <v>0.109</v>
      </c>
      <c r="AC412" s="5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</row>
    <row r="413" spans="1:253" ht="12.75">
      <c r="A413" s="9" t="str">
        <f>"2610507P14"</f>
        <v>2610507P14</v>
      </c>
      <c r="B413" s="6" t="s">
        <v>280</v>
      </c>
      <c r="C413" s="7" t="s">
        <v>281</v>
      </c>
      <c r="D413" s="7" t="s">
        <v>282</v>
      </c>
      <c r="E413" s="7" t="s">
        <v>283</v>
      </c>
      <c r="F413" s="7">
        <v>1.97907234201735</v>
      </c>
      <c r="G413" s="7">
        <v>1.4586849833399</v>
      </c>
      <c r="H413" s="7">
        <v>1.097</v>
      </c>
      <c r="I413" s="7">
        <v>1.3592772388129999</v>
      </c>
      <c r="J413" s="7">
        <v>1.10163955618006</v>
      </c>
      <c r="K413" s="7">
        <v>0.872588603619394</v>
      </c>
      <c r="L413" s="7">
        <v>0.629</v>
      </c>
      <c r="M413" s="7">
        <v>0.47647744846523604</v>
      </c>
      <c r="N413" s="7">
        <v>1.25054661267137</v>
      </c>
      <c r="O413" s="7">
        <v>2.10869953639395</v>
      </c>
      <c r="P413" s="7">
        <v>2.7771825964676</v>
      </c>
      <c r="Q413" s="7">
        <v>3.935</v>
      </c>
      <c r="R413" s="7">
        <v>2.73952325284397</v>
      </c>
      <c r="S413" s="7">
        <v>0.86</v>
      </c>
      <c r="T413" s="7">
        <v>1.30212379815657</v>
      </c>
      <c r="U413" s="7">
        <v>1.142</v>
      </c>
      <c r="V413" s="7">
        <v>2.178</v>
      </c>
      <c r="W413" s="7">
        <v>1.61834890762981</v>
      </c>
      <c r="X413" s="7">
        <v>1.214</v>
      </c>
      <c r="Y413" s="7">
        <v>3.352</v>
      </c>
      <c r="Z413" s="7">
        <v>4.13676837436704</v>
      </c>
      <c r="AA413" s="7">
        <v>0.7096242550846591</v>
      </c>
      <c r="AB413" s="7">
        <v>0.075</v>
      </c>
      <c r="AC413" s="5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</row>
    <row r="414" spans="1:253" ht="12.75">
      <c r="A414" s="9" t="str">
        <f>"1810018F03"</f>
        <v>1810018F03</v>
      </c>
      <c r="B414" s="6" t="s">
        <v>284</v>
      </c>
      <c r="C414" s="7" t="s">
        <v>285</v>
      </c>
      <c r="D414" s="7" t="s">
        <v>286</v>
      </c>
      <c r="E414" s="7" t="s">
        <v>287</v>
      </c>
      <c r="F414" s="7">
        <v>1.34495399704718</v>
      </c>
      <c r="G414" s="7">
        <v>1.51574638826146</v>
      </c>
      <c r="H414" s="7">
        <v>1.054</v>
      </c>
      <c r="I414" s="7">
        <v>1.32128969008027</v>
      </c>
      <c r="J414" s="7">
        <v>2.30338288758263</v>
      </c>
      <c r="K414" s="7">
        <v>2.20374435669226</v>
      </c>
      <c r="L414" s="7">
        <v>0.9410000000000001</v>
      </c>
      <c r="M414" s="7">
        <v>1.23956696618494</v>
      </c>
      <c r="N414" s="7">
        <v>1.73905405409884</v>
      </c>
      <c r="O414" s="7">
        <v>2.50832796715977</v>
      </c>
      <c r="P414" s="7">
        <v>1.47554784118766</v>
      </c>
      <c r="Q414" s="7">
        <v>1.928</v>
      </c>
      <c r="R414" s="7">
        <v>1.61772283687569</v>
      </c>
      <c r="S414" s="7">
        <v>1.6360000000000001</v>
      </c>
      <c r="T414" s="7">
        <v>2.53191122811284</v>
      </c>
      <c r="U414" s="7">
        <v>1.653</v>
      </c>
      <c r="V414" s="7">
        <v>1.207</v>
      </c>
      <c r="W414" s="7">
        <v>1.9130560870412001</v>
      </c>
      <c r="X414" s="7">
        <v>1.041</v>
      </c>
      <c r="Y414" s="7">
        <v>1.87</v>
      </c>
      <c r="Z414" s="7">
        <v>2.73312985332635</v>
      </c>
      <c r="AA414" s="7">
        <v>1.10427493729841</v>
      </c>
      <c r="AB414" s="7">
        <v>0.085</v>
      </c>
      <c r="AC414" s="5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</row>
    <row r="415" spans="1:253" ht="12.75">
      <c r="A415" s="9" t="str">
        <f>"1500004D14"</f>
        <v>1500004D14</v>
      </c>
      <c r="B415" s="6" t="s">
        <v>288</v>
      </c>
      <c r="C415" s="7" t="s">
        <v>289</v>
      </c>
      <c r="D415" s="7" t="s">
        <v>290</v>
      </c>
      <c r="E415" s="7" t="s">
        <v>291</v>
      </c>
      <c r="F415" s="7">
        <v>2.14965913622155</v>
      </c>
      <c r="G415" s="7">
        <v>1.73240888644627</v>
      </c>
      <c r="H415" s="7">
        <v>1.513</v>
      </c>
      <c r="I415" s="7">
        <v>2.15588741916882</v>
      </c>
      <c r="J415" s="7">
        <v>1.89499932697339</v>
      </c>
      <c r="K415" s="7">
        <v>1.16658433911715</v>
      </c>
      <c r="L415" s="7">
        <v>0.633</v>
      </c>
      <c r="M415" s="7">
        <v>1.31333631734327</v>
      </c>
      <c r="N415" s="7">
        <v>3.23276206989303</v>
      </c>
      <c r="O415" s="7">
        <v>5.84074392218012</v>
      </c>
      <c r="P415" s="7">
        <v>3.39858946688399</v>
      </c>
      <c r="Q415" s="7">
        <v>3.251</v>
      </c>
      <c r="R415" s="7">
        <v>3.06739967269089</v>
      </c>
      <c r="S415" s="7">
        <v>2.863</v>
      </c>
      <c r="T415" s="7">
        <v>3.85574938406136</v>
      </c>
      <c r="U415" s="7">
        <v>2.428</v>
      </c>
      <c r="V415" s="7">
        <v>2.641</v>
      </c>
      <c r="W415" s="7">
        <v>3.59830691183624</v>
      </c>
      <c r="X415" s="7">
        <v>2.094</v>
      </c>
      <c r="Y415" s="7">
        <v>3.676</v>
      </c>
      <c r="Z415" s="7">
        <v>4.60421804260521</v>
      </c>
      <c r="AA415" s="7">
        <v>1.62964587702775</v>
      </c>
      <c r="AB415" s="7">
        <v>0.082</v>
      </c>
      <c r="AC415" s="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</row>
    <row r="416" spans="1:253" ht="12.75">
      <c r="A416" s="9" t="str">
        <f>"1200013P24"</f>
        <v>1200013P24</v>
      </c>
      <c r="B416" s="6" t="s">
        <v>292</v>
      </c>
      <c r="C416" s="7" t="s">
        <v>293</v>
      </c>
      <c r="D416" s="7" t="s">
        <v>294</v>
      </c>
      <c r="E416" s="7" t="s">
        <v>295</v>
      </c>
      <c r="F416" s="7">
        <v>1.17811579458425</v>
      </c>
      <c r="G416" s="7">
        <v>1.53523179815846</v>
      </c>
      <c r="H416" s="7">
        <v>1.443</v>
      </c>
      <c r="I416" s="7">
        <v>1.35025049455968</v>
      </c>
      <c r="J416" s="7">
        <v>2.68786106903426</v>
      </c>
      <c r="K416" s="7">
        <v>1.01948287616368</v>
      </c>
      <c r="L416" s="7">
        <v>0.437</v>
      </c>
      <c r="M416" s="7">
        <v>0.8344402016269371</v>
      </c>
      <c r="N416" s="7">
        <v>2.01264217112837</v>
      </c>
      <c r="O416" s="7">
        <v>2.21277395252869</v>
      </c>
      <c r="P416" s="7">
        <v>0.937791857905913</v>
      </c>
      <c r="Q416" s="7">
        <v>1.619</v>
      </c>
      <c r="R416" s="7">
        <v>1.47357671152158</v>
      </c>
      <c r="S416" s="7">
        <v>1.39</v>
      </c>
      <c r="T416" s="7">
        <v>1.23287595137488</v>
      </c>
      <c r="U416" s="7">
        <v>1.446</v>
      </c>
      <c r="V416" s="7">
        <v>1.222</v>
      </c>
      <c r="W416" s="7">
        <v>1.06534951637797</v>
      </c>
      <c r="X416" s="7">
        <v>0.812</v>
      </c>
      <c r="Y416" s="7">
        <v>2.386</v>
      </c>
      <c r="Z416" s="7">
        <v>2.27857534834992</v>
      </c>
      <c r="AA416" s="7">
        <v>1.16776763380598</v>
      </c>
      <c r="AB416" s="7">
        <v>0.138</v>
      </c>
      <c r="AC416" s="5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</row>
    <row r="417" spans="1:253" ht="12.75">
      <c r="A417" s="9" t="str">
        <f>"1110028N05"</f>
        <v>1110028N05</v>
      </c>
      <c r="B417" s="6" t="s">
        <v>296</v>
      </c>
      <c r="C417" s="7" t="s">
        <v>297</v>
      </c>
      <c r="D417" s="7" t="s">
        <v>298</v>
      </c>
      <c r="E417" s="7" t="s">
        <v>299</v>
      </c>
      <c r="F417" s="7">
        <v>1.4204073583633001</v>
      </c>
      <c r="G417" s="7">
        <v>2.13883527360355</v>
      </c>
      <c r="H417" s="7">
        <v>1.201</v>
      </c>
      <c r="I417" s="7">
        <v>2.12805495772108</v>
      </c>
      <c r="J417" s="7">
        <v>2.19829882503562</v>
      </c>
      <c r="K417" s="7">
        <v>1.66166110015751</v>
      </c>
      <c r="L417" s="7">
        <v>1.458</v>
      </c>
      <c r="M417" s="7">
        <v>1.24561363431267</v>
      </c>
      <c r="N417" s="7">
        <v>1.73837675385508</v>
      </c>
      <c r="O417" s="7">
        <v>2.25268136509078</v>
      </c>
      <c r="P417" s="7">
        <v>1.0449811943647</v>
      </c>
      <c r="Q417" s="7">
        <v>3.249</v>
      </c>
      <c r="R417" s="7">
        <v>2.49454952685356</v>
      </c>
      <c r="S417" s="7">
        <v>1.358</v>
      </c>
      <c r="T417" s="7">
        <v>1.05827966163508</v>
      </c>
      <c r="U417" s="7">
        <v>1.266</v>
      </c>
      <c r="V417" s="7">
        <v>1.288</v>
      </c>
      <c r="W417" s="7">
        <v>1.632745522716</v>
      </c>
      <c r="X417" s="7">
        <v>0.863</v>
      </c>
      <c r="Y417" s="7">
        <v>1.5110000000000001</v>
      </c>
      <c r="Z417" s="7">
        <v>2.24827171468483</v>
      </c>
      <c r="AA417" s="7">
        <v>1.72177253470541</v>
      </c>
      <c r="AB417" s="7">
        <v>0.372</v>
      </c>
      <c r="AC417" s="5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</row>
    <row r="418" spans="1:253" ht="12.75">
      <c r="A418" s="9" t="str">
        <f>"1810043O14"</f>
        <v>1810043O14</v>
      </c>
      <c r="B418" s="6" t="s">
        <v>300</v>
      </c>
      <c r="C418" s="7" t="s">
        <v>301</v>
      </c>
      <c r="D418" s="7" t="s">
        <v>302</v>
      </c>
      <c r="E418" s="7" t="s">
        <v>303</v>
      </c>
      <c r="F418" s="7">
        <v>0.6839047045094131</v>
      </c>
      <c r="G418" s="7">
        <v>1.25684839879195</v>
      </c>
      <c r="H418" s="7">
        <v>1.008</v>
      </c>
      <c r="I418" s="7">
        <v>0.632248212076552</v>
      </c>
      <c r="J418" s="7">
        <v>1.43382472072441</v>
      </c>
      <c r="K418" s="7">
        <v>0.7563236778615471</v>
      </c>
      <c r="L418" s="7">
        <v>1.764</v>
      </c>
      <c r="M418" s="7">
        <v>1.13072693988578</v>
      </c>
      <c r="N418" s="7">
        <v>1.59227499850519</v>
      </c>
      <c r="O418" s="7">
        <v>1.34271505388694</v>
      </c>
      <c r="P418" s="7">
        <v>0.9007483072565411</v>
      </c>
      <c r="Q418" s="7">
        <v>1.489</v>
      </c>
      <c r="R418" s="7">
        <v>1.25324973235337</v>
      </c>
      <c r="S418" s="7">
        <v>1.144</v>
      </c>
      <c r="T418" s="7">
        <v>0.648495142366134</v>
      </c>
      <c r="U418" s="7">
        <v>1.221</v>
      </c>
      <c r="V418" s="7">
        <v>0.78</v>
      </c>
      <c r="W418" s="7">
        <v>0.9527171748213151</v>
      </c>
      <c r="X418" s="7">
        <v>0.6890000000000001</v>
      </c>
      <c r="Y418" s="7">
        <v>1.932</v>
      </c>
      <c r="Z418" s="7">
        <v>1.49970748734067</v>
      </c>
      <c r="AA418" s="7">
        <v>0.8820504995218971</v>
      </c>
      <c r="AB418" s="7">
        <v>0.683</v>
      </c>
      <c r="AC418" s="5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</row>
    <row r="419" spans="1:253" ht="12.75">
      <c r="A419" s="9" t="str">
        <f>"2810011M06"</f>
        <v>2810011M06</v>
      </c>
      <c r="B419" s="7" t="s">
        <v>304</v>
      </c>
      <c r="C419" s="7" t="s">
        <v>305</v>
      </c>
      <c r="D419" s="7" t="s">
        <v>306</v>
      </c>
      <c r="E419" s="7" t="s">
        <v>307</v>
      </c>
      <c r="F419" s="7">
        <v>1.20175698209805</v>
      </c>
      <c r="G419" s="7">
        <v>2.17429859059684</v>
      </c>
      <c r="H419" s="7">
        <v>1.036</v>
      </c>
      <c r="I419" s="7">
        <v>1.90990863826575</v>
      </c>
      <c r="J419" s="7">
        <v>1.76252368414161</v>
      </c>
      <c r="K419" s="7">
        <v>1.26361953771749</v>
      </c>
      <c r="L419" s="7">
        <v>0.276</v>
      </c>
      <c r="M419" s="7">
        <v>0.7909041911072711</v>
      </c>
      <c r="N419" s="7">
        <v>2.13879302631018</v>
      </c>
      <c r="O419" s="7">
        <v>2.38468057529849</v>
      </c>
      <c r="P419" s="7">
        <v>1.05973376372063</v>
      </c>
      <c r="Q419" s="7">
        <v>3.121</v>
      </c>
      <c r="R419" s="7">
        <v>1.3518367196422</v>
      </c>
      <c r="S419" s="7">
        <v>2.353</v>
      </c>
      <c r="T419" s="7">
        <v>0.9366802119455291</v>
      </c>
      <c r="U419" s="7">
        <v>1.194</v>
      </c>
      <c r="V419" s="7">
        <v>0.896</v>
      </c>
      <c r="W419" s="7">
        <v>1.3558223972346</v>
      </c>
      <c r="X419" s="7">
        <v>1.57</v>
      </c>
      <c r="Y419" s="7">
        <v>14.078</v>
      </c>
      <c r="Z419" s="7">
        <v>7.93245968046098</v>
      </c>
      <c r="AA419" s="7">
        <v>3.26240414113921</v>
      </c>
      <c r="AB419" s="7">
        <v>1.431</v>
      </c>
      <c r="AC419" s="5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</row>
    <row r="420" spans="1:253" ht="12.75">
      <c r="A420" s="9" t="str">
        <f>"1300013A07"</f>
        <v>1300013A07</v>
      </c>
      <c r="B420" s="7" t="s">
        <v>308</v>
      </c>
      <c r="C420" s="7" t="s">
        <v>309</v>
      </c>
      <c r="D420" s="7" t="s">
        <v>310</v>
      </c>
      <c r="E420" s="7" t="s">
        <v>311</v>
      </c>
      <c r="F420" s="7">
        <v>1.23957685879209</v>
      </c>
      <c r="G420" s="7">
        <v>1.14786234846087</v>
      </c>
      <c r="H420" s="7">
        <v>1.648</v>
      </c>
      <c r="I420" s="7">
        <v>1.53981212387948</v>
      </c>
      <c r="J420" s="7">
        <v>1.39049622100123</v>
      </c>
      <c r="K420" s="7">
        <v>1.89486842222141</v>
      </c>
      <c r="L420" s="7">
        <v>1.049</v>
      </c>
      <c r="M420" s="7">
        <v>0.847742871507946</v>
      </c>
      <c r="N420" s="7">
        <v>2.38594315004838</v>
      </c>
      <c r="O420" s="7">
        <v>1.99868897858035</v>
      </c>
      <c r="P420" s="7">
        <v>1.43061385616043</v>
      </c>
      <c r="Q420" s="7">
        <v>2.218</v>
      </c>
      <c r="R420" s="7">
        <v>1.66925694386757</v>
      </c>
      <c r="S420" s="7">
        <v>2.49</v>
      </c>
      <c r="T420" s="7">
        <v>1.54167131629285</v>
      </c>
      <c r="U420" s="7">
        <v>1.657</v>
      </c>
      <c r="V420" s="7">
        <v>1.446</v>
      </c>
      <c r="W420" s="7">
        <v>1.26774898729556</v>
      </c>
      <c r="X420" s="7">
        <v>0.867</v>
      </c>
      <c r="Y420" s="7">
        <v>2.298</v>
      </c>
      <c r="Z420" s="7">
        <v>1.78082204644666</v>
      </c>
      <c r="AA420" s="7">
        <v>0.91130693810872</v>
      </c>
      <c r="AB420" s="7">
        <v>1.652</v>
      </c>
      <c r="AC420" s="5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</row>
    <row r="421" spans="1:253" ht="12.75">
      <c r="A421" s="9" t="str">
        <f>"3321402G02"</f>
        <v>3321402G02</v>
      </c>
      <c r="B421" s="7" t="s">
        <v>312</v>
      </c>
      <c r="C421" s="7" t="s">
        <v>649</v>
      </c>
      <c r="D421" s="7" t="s">
        <v>650</v>
      </c>
      <c r="E421" s="7" t="s">
        <v>651</v>
      </c>
      <c r="F421" s="7">
        <v>2.2497023226569</v>
      </c>
      <c r="G421" s="7">
        <v>1.6157323513898</v>
      </c>
      <c r="H421" s="7">
        <v>1.732</v>
      </c>
      <c r="I421" s="7">
        <v>1.56162675582501</v>
      </c>
      <c r="J421" s="7">
        <v>0.47262926709533304</v>
      </c>
      <c r="K421" s="7">
        <v>0.9169400994865461</v>
      </c>
      <c r="L421" s="7">
        <v>0.327</v>
      </c>
      <c r="M421" s="7">
        <v>0.326520078897497</v>
      </c>
      <c r="N421" s="7">
        <v>1.88362616541439</v>
      </c>
      <c r="O421" s="7">
        <v>1.96388428157953</v>
      </c>
      <c r="P421" s="7">
        <v>1.58053461963687</v>
      </c>
      <c r="Q421" s="7">
        <v>1.874</v>
      </c>
      <c r="R421" s="7">
        <v>2.33098475248801</v>
      </c>
      <c r="S421" s="7">
        <v>1.169</v>
      </c>
      <c r="T421" s="7">
        <v>1.17964425072368</v>
      </c>
      <c r="U421" s="7">
        <v>1.146</v>
      </c>
      <c r="V421" s="7">
        <v>1.554</v>
      </c>
      <c r="W421" s="7">
        <v>0.9628794913527421</v>
      </c>
      <c r="X421" s="7">
        <v>1.496</v>
      </c>
      <c r="Y421" s="7">
        <v>7.467</v>
      </c>
      <c r="Z421" s="7">
        <v>4.48042447529248</v>
      </c>
      <c r="AA421" s="7">
        <v>0.9025922542743471</v>
      </c>
      <c r="AB421" s="7">
        <v>0.534</v>
      </c>
      <c r="AC421" s="5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</row>
    <row r="422" spans="1:253" ht="12.75">
      <c r="A422" s="9" t="str">
        <f>"2810027J24"</f>
        <v>2810027J24</v>
      </c>
      <c r="B422" s="7" t="s">
        <v>535</v>
      </c>
      <c r="C422" s="7" t="s">
        <v>536</v>
      </c>
      <c r="D422" s="7" t="s">
        <v>537</v>
      </c>
      <c r="E422" s="7" t="s">
        <v>538</v>
      </c>
      <c r="F422" s="7">
        <v>1.50516190100503</v>
      </c>
      <c r="G422" s="7">
        <v>1.3307259135646</v>
      </c>
      <c r="H422" s="7">
        <v>0.778</v>
      </c>
      <c r="I422" s="7">
        <v>1.15128600664267</v>
      </c>
      <c r="J422" s="7">
        <v>0.9198590688357011</v>
      </c>
      <c r="K422" s="7">
        <v>1.50380967011771</v>
      </c>
      <c r="L422" s="7">
        <v>0.686</v>
      </c>
      <c r="M422" s="7">
        <v>0.753414848715336</v>
      </c>
      <c r="N422" s="7">
        <v>0.7272955087436941</v>
      </c>
      <c r="O422" s="7">
        <v>0.7763355110611461</v>
      </c>
      <c r="P422" s="7">
        <v>0.651511967236826</v>
      </c>
      <c r="Q422" s="7">
        <v>1.458</v>
      </c>
      <c r="R422" s="7">
        <v>1.87240588737182</v>
      </c>
      <c r="S422" s="7">
        <v>0.855</v>
      </c>
      <c r="T422" s="7">
        <v>0.7448651943474771</v>
      </c>
      <c r="U422" s="7">
        <v>1.078</v>
      </c>
      <c r="V422" s="7">
        <v>0.936</v>
      </c>
      <c r="W422" s="7">
        <v>0.40903324038995104</v>
      </c>
      <c r="X422" s="7">
        <v>0.65</v>
      </c>
      <c r="Y422" s="7">
        <v>1.447</v>
      </c>
      <c r="Z422" s="7">
        <v>2.1393075851231</v>
      </c>
      <c r="AA422" s="7">
        <v>0.75693253875697</v>
      </c>
      <c r="AB422" s="7">
        <v>0.95</v>
      </c>
      <c r="AC422" s="5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</row>
    <row r="423" spans="1:253" ht="12.75">
      <c r="A423" s="9" t="str">
        <f>"2410002I16"</f>
        <v>2410002I16</v>
      </c>
      <c r="B423" s="7" t="s">
        <v>539</v>
      </c>
      <c r="C423" s="7" t="s">
        <v>540</v>
      </c>
      <c r="D423" s="7" t="s">
        <v>541</v>
      </c>
      <c r="E423" s="7" t="s">
        <v>542</v>
      </c>
      <c r="F423" s="7">
        <v>1.19676468498978</v>
      </c>
      <c r="G423" s="7">
        <v>1.20587784346654</v>
      </c>
      <c r="H423" s="7">
        <v>0.651</v>
      </c>
      <c r="I423" s="7">
        <v>0.7947296086363791</v>
      </c>
      <c r="J423" s="7">
        <v>0.5333887724542691</v>
      </c>
      <c r="K423" s="7">
        <v>0.6865544217741031</v>
      </c>
      <c r="L423" s="7">
        <v>0.2</v>
      </c>
      <c r="M423" s="7">
        <v>0.22614538797715503</v>
      </c>
      <c r="N423" s="7">
        <v>1.01794208436677</v>
      </c>
      <c r="O423" s="7">
        <v>0.8604698304750371</v>
      </c>
      <c r="P423" s="7">
        <v>0.651275360495657</v>
      </c>
      <c r="Q423" s="7">
        <v>0.79</v>
      </c>
      <c r="R423" s="7">
        <v>1.08445686017706</v>
      </c>
      <c r="S423" s="7">
        <v>0.664</v>
      </c>
      <c r="T423" s="7">
        <v>0.43155432821781103</v>
      </c>
      <c r="U423" s="7">
        <v>0.804</v>
      </c>
      <c r="V423" s="7">
        <v>0.862</v>
      </c>
      <c r="W423" s="7">
        <v>0.49710665032898804</v>
      </c>
      <c r="X423" s="7">
        <v>0.732</v>
      </c>
      <c r="Y423" s="7">
        <v>3.425</v>
      </c>
      <c r="Z423" s="7">
        <v>2.46877900646063</v>
      </c>
      <c r="AA423" s="7">
        <v>0.5720567459849141</v>
      </c>
      <c r="AB423" s="7">
        <v>0.544</v>
      </c>
      <c r="AC423" s="5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</row>
    <row r="424" spans="1:253" ht="12.75">
      <c r="A424" s="9" t="str">
        <f>"2410141M05"</f>
        <v>2410141M05</v>
      </c>
      <c r="B424" s="7" t="s">
        <v>543</v>
      </c>
      <c r="C424" s="7" t="s">
        <v>544</v>
      </c>
      <c r="D424" s="7" t="s">
        <v>545</v>
      </c>
      <c r="E424" s="7" t="s">
        <v>546</v>
      </c>
      <c r="F424" s="7">
        <v>1.53180165439311</v>
      </c>
      <c r="G424" s="7">
        <v>1.22619709648856</v>
      </c>
      <c r="H424" s="7">
        <v>0.6</v>
      </c>
      <c r="I424" s="7">
        <v>0.9876762670511751</v>
      </c>
      <c r="J424" s="7">
        <v>0.564764582598638</v>
      </c>
      <c r="K424" s="7">
        <v>1.01813984347365</v>
      </c>
      <c r="L424" s="7">
        <v>0.171</v>
      </c>
      <c r="M424" s="7">
        <v>0.932396225296186</v>
      </c>
      <c r="N424" s="7">
        <v>0.8051641321057551</v>
      </c>
      <c r="O424" s="7">
        <v>1.15344741969657</v>
      </c>
      <c r="P424" s="7">
        <v>1.40631568901717</v>
      </c>
      <c r="Q424" s="7">
        <v>1.169</v>
      </c>
      <c r="R424" s="7">
        <v>1.83730294492807</v>
      </c>
      <c r="S424" s="7">
        <v>1.052</v>
      </c>
      <c r="T424" s="7">
        <v>0.8349007729120611</v>
      </c>
      <c r="U424" s="7">
        <v>1.12</v>
      </c>
      <c r="V424" s="7">
        <v>1.035</v>
      </c>
      <c r="W424" s="7">
        <v>0.6359916429251621</v>
      </c>
      <c r="X424" s="7">
        <v>0.47700000000000004</v>
      </c>
      <c r="Y424" s="7">
        <v>1.856</v>
      </c>
      <c r="Z424" s="7">
        <v>2.51326731971364</v>
      </c>
      <c r="AA424" s="7">
        <v>0.39216077254678505</v>
      </c>
      <c r="AB424" s="7">
        <v>0.854</v>
      </c>
      <c r="AC424" s="5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</row>
    <row r="425" spans="1:253" ht="12.75">
      <c r="A425" s="9" t="str">
        <f>"2600014C22"</f>
        <v>2600014C22</v>
      </c>
      <c r="B425" s="7" t="s">
        <v>547</v>
      </c>
      <c r="C425" s="7" t="s">
        <v>548</v>
      </c>
      <c r="D425" s="7" t="s">
        <v>549</v>
      </c>
      <c r="E425" s="7" t="s">
        <v>550</v>
      </c>
      <c r="F425" s="7">
        <v>1.18479331577031</v>
      </c>
      <c r="G425" s="7">
        <v>1.04172647772369</v>
      </c>
      <c r="H425" s="7">
        <v>0.47200000000000003</v>
      </c>
      <c r="I425" s="7">
        <v>0.8729613921651851</v>
      </c>
      <c r="J425" s="7">
        <v>1.11458830322377</v>
      </c>
      <c r="K425" s="7">
        <v>2.08897733159697</v>
      </c>
      <c r="L425" s="7">
        <v>0.811</v>
      </c>
      <c r="M425" s="7">
        <v>0.252750727739174</v>
      </c>
      <c r="N425" s="7">
        <v>0.96775025148963</v>
      </c>
      <c r="O425" s="7">
        <v>2.00030103247269</v>
      </c>
      <c r="P425" s="7">
        <v>0.545945167781949</v>
      </c>
      <c r="Q425" s="7">
        <v>0.977</v>
      </c>
      <c r="R425" s="7">
        <v>1.77307202896717</v>
      </c>
      <c r="S425" s="7">
        <v>1.357</v>
      </c>
      <c r="T425" s="7">
        <v>0.955024308187795</v>
      </c>
      <c r="U425" s="7">
        <v>1.003</v>
      </c>
      <c r="V425" s="7">
        <v>1.146</v>
      </c>
      <c r="W425" s="7">
        <v>0.6029641141980231</v>
      </c>
      <c r="X425" s="7">
        <v>1.124</v>
      </c>
      <c r="Y425" s="7">
        <v>1.138</v>
      </c>
      <c r="Z425" s="7">
        <v>1.67959501484198</v>
      </c>
      <c r="AA425" s="7">
        <v>0.6548462424114571</v>
      </c>
      <c r="AB425" s="7">
        <v>0.9540000000000001</v>
      </c>
      <c r="AC425" s="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</row>
    <row r="426" spans="1:253" ht="12.75">
      <c r="A426" s="9" t="str">
        <f>"2310010G05"</f>
        <v>2310010G05</v>
      </c>
      <c r="B426" s="7" t="s">
        <v>551</v>
      </c>
      <c r="C426" s="7" t="s">
        <v>552</v>
      </c>
      <c r="D426" s="7" t="s">
        <v>553</v>
      </c>
      <c r="E426" s="7" t="s">
        <v>228</v>
      </c>
      <c r="F426" s="7">
        <v>1.17885206319107</v>
      </c>
      <c r="G426" s="7">
        <v>1.14198125134856</v>
      </c>
      <c r="H426" s="7">
        <v>0.418</v>
      </c>
      <c r="I426" s="7">
        <v>0.76952994759585</v>
      </c>
      <c r="J426" s="7">
        <v>1.33621108916415</v>
      </c>
      <c r="K426" s="7">
        <v>1.5557285129204</v>
      </c>
      <c r="L426" s="7">
        <v>0.163</v>
      </c>
      <c r="M426" s="7">
        <v>0.6397374879139851</v>
      </c>
      <c r="N426" s="7">
        <v>0.9868919281675</v>
      </c>
      <c r="O426" s="7">
        <v>1.1875367027084</v>
      </c>
      <c r="P426" s="7">
        <v>0.71772394824446</v>
      </c>
      <c r="Q426" s="7">
        <v>1.574</v>
      </c>
      <c r="R426" s="7">
        <v>2.12858268009959</v>
      </c>
      <c r="S426" s="7">
        <v>0.9480000000000001</v>
      </c>
      <c r="T426" s="7">
        <v>0.854430337223511</v>
      </c>
      <c r="U426" s="7">
        <v>1.009</v>
      </c>
      <c r="V426" s="7">
        <v>1.167</v>
      </c>
      <c r="W426" s="7">
        <v>0.621595027838973</v>
      </c>
      <c r="X426" s="7">
        <v>0.648</v>
      </c>
      <c r="Y426" s="7">
        <v>1.572</v>
      </c>
      <c r="Z426" s="7">
        <v>1.16572275886153</v>
      </c>
      <c r="AA426" s="7">
        <v>0.552137468649204</v>
      </c>
      <c r="AB426" s="7">
        <v>0.975</v>
      </c>
      <c r="AC426" s="5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</row>
    <row r="427" spans="1:253" ht="12.75">
      <c r="A427" s="9" t="str">
        <f>"1200016G04"</f>
        <v>1200016G04</v>
      </c>
      <c r="B427" s="7" t="s">
        <v>229</v>
      </c>
      <c r="C427" s="7" t="s">
        <v>230</v>
      </c>
      <c r="D427" s="7" t="s">
        <v>231</v>
      </c>
      <c r="E427" s="7" t="s">
        <v>232</v>
      </c>
      <c r="F427" s="7">
        <v>1.16767650839384</v>
      </c>
      <c r="G427" s="7">
        <v>1.19445725992884</v>
      </c>
      <c r="H427" s="7">
        <v>0.89</v>
      </c>
      <c r="I427" s="7">
        <v>0.95156929003788</v>
      </c>
      <c r="J427" s="7">
        <v>0.7893755409337231</v>
      </c>
      <c r="K427" s="7">
        <v>1.07251056251457</v>
      </c>
      <c r="L427" s="7">
        <v>0.721</v>
      </c>
      <c r="M427" s="7">
        <v>0.76188018409416</v>
      </c>
      <c r="N427" s="7">
        <v>1.42595923716954</v>
      </c>
      <c r="O427" s="7">
        <v>1.98683206137814</v>
      </c>
      <c r="P427" s="7">
        <v>1.38406134670815</v>
      </c>
      <c r="Q427" s="7">
        <v>1.488</v>
      </c>
      <c r="R427" s="7">
        <v>1.75440025107156</v>
      </c>
      <c r="S427" s="7">
        <v>1.427</v>
      </c>
      <c r="T427" s="7">
        <v>1.06523604076798</v>
      </c>
      <c r="U427" s="7">
        <v>1.3</v>
      </c>
      <c r="V427" s="7">
        <v>0.983</v>
      </c>
      <c r="W427" s="7">
        <v>0.7266056319970561</v>
      </c>
      <c r="X427" s="7">
        <v>0.6990000000000001</v>
      </c>
      <c r="Y427" s="7">
        <v>1.446</v>
      </c>
      <c r="Z427" s="7">
        <v>1.37978246900646</v>
      </c>
      <c r="AA427" s="7">
        <v>0.791791274094462</v>
      </c>
      <c r="AB427" s="7">
        <v>0.806</v>
      </c>
      <c r="AC427" s="5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</row>
    <row r="428" spans="1:253" ht="12.75">
      <c r="A428" s="9" t="str">
        <f>"D230038D11"</f>
        <v>D230038D11</v>
      </c>
      <c r="B428" s="7" t="s">
        <v>233</v>
      </c>
      <c r="C428" s="7" t="s">
        <v>234</v>
      </c>
      <c r="D428" s="7" t="s">
        <v>235</v>
      </c>
      <c r="E428" s="7" t="s">
        <v>236</v>
      </c>
      <c r="F428" s="7">
        <v>0.396387495000706</v>
      </c>
      <c r="G428" s="7">
        <v>0.519278125908697</v>
      </c>
      <c r="H428" s="7">
        <v>1.051</v>
      </c>
      <c r="I428" s="7">
        <v>0.391911146331807</v>
      </c>
      <c r="J428" s="7">
        <v>0.41734807779335</v>
      </c>
      <c r="K428" s="7">
        <v>1.17486205838173</v>
      </c>
      <c r="L428" s="7">
        <v>0.979</v>
      </c>
      <c r="M428" s="7">
        <v>1.33389498897755</v>
      </c>
      <c r="N428" s="7">
        <v>0.558030775875899</v>
      </c>
      <c r="O428" s="7">
        <v>1.18444993433036</v>
      </c>
      <c r="P428" s="7">
        <v>1.20175563785397</v>
      </c>
      <c r="Q428" s="7">
        <v>1.36</v>
      </c>
      <c r="R428" s="7">
        <v>1.00379477966802</v>
      </c>
      <c r="S428" s="7">
        <v>1.926</v>
      </c>
      <c r="T428" s="7">
        <v>0.6278149052447141</v>
      </c>
      <c r="U428" s="7">
        <v>1.242</v>
      </c>
      <c r="V428" s="7">
        <v>1.076</v>
      </c>
      <c r="W428" s="7">
        <v>1.01707851285369</v>
      </c>
      <c r="X428" s="7">
        <v>1.923</v>
      </c>
      <c r="Y428" s="7">
        <v>1.011</v>
      </c>
      <c r="Z428" s="7">
        <v>0.7214843844945</v>
      </c>
      <c r="AA428" s="7">
        <v>0.9175317122761291</v>
      </c>
      <c r="AB428" s="7">
        <v>0.789</v>
      </c>
      <c r="AC428" s="5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</row>
    <row r="429" spans="1:253" ht="12.75">
      <c r="A429" s="9" t="str">
        <f>"1300012O03"</f>
        <v>1300012O03</v>
      </c>
      <c r="B429" s="7" t="s">
        <v>237</v>
      </c>
      <c r="C429" s="7" t="s">
        <v>238</v>
      </c>
      <c r="D429" s="7" t="s">
        <v>239</v>
      </c>
      <c r="E429" s="7" t="s">
        <v>240</v>
      </c>
      <c r="F429" s="7">
        <v>2.07828274462713</v>
      </c>
      <c r="G429" s="7">
        <v>1.25441495658673</v>
      </c>
      <c r="H429" s="7">
        <v>0.8290000000000001</v>
      </c>
      <c r="I429" s="7">
        <v>1.00798644162115</v>
      </c>
      <c r="J429" s="7">
        <v>2.19431459517601</v>
      </c>
      <c r="K429" s="7">
        <v>3.12476134887388</v>
      </c>
      <c r="L429" s="7">
        <v>1.3760000000000001</v>
      </c>
      <c r="M429" s="7">
        <v>0.9856069048202231</v>
      </c>
      <c r="N429" s="7">
        <v>1.76880689698515</v>
      </c>
      <c r="O429" s="7">
        <v>1.52268739899577</v>
      </c>
      <c r="P429" s="7">
        <v>2.00901183320574</v>
      </c>
      <c r="Q429" s="7">
        <v>1.379</v>
      </c>
      <c r="R429" s="7">
        <v>1.61772283687569</v>
      </c>
      <c r="S429" s="7">
        <v>1.424</v>
      </c>
      <c r="T429" s="7">
        <v>3.1157043291276</v>
      </c>
      <c r="U429" s="7">
        <v>1.399</v>
      </c>
      <c r="V429" s="7">
        <v>1.286</v>
      </c>
      <c r="W429" s="7">
        <v>1.58870881774648</v>
      </c>
      <c r="X429" s="7">
        <v>1.506</v>
      </c>
      <c r="Y429" s="7">
        <v>2.285</v>
      </c>
      <c r="Z429" s="7">
        <v>3.30116179500611</v>
      </c>
      <c r="AA429" s="7">
        <v>1.73173217337326</v>
      </c>
      <c r="AB429" s="7">
        <v>0.806</v>
      </c>
      <c r="AC429" s="5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</row>
    <row r="430" spans="1:253" ht="12.75">
      <c r="A430" s="9" t="str">
        <f>"4933431K05"</f>
        <v>4933431K05</v>
      </c>
      <c r="B430" s="7" t="s">
        <v>241</v>
      </c>
      <c r="C430" s="7" t="s">
        <v>242</v>
      </c>
      <c r="D430" s="7" t="s">
        <v>243</v>
      </c>
      <c r="E430" s="7" t="s">
        <v>244</v>
      </c>
      <c r="F430" s="7">
        <v>2.11221746230881</v>
      </c>
      <c r="G430" s="7">
        <v>1.22022571873605</v>
      </c>
      <c r="H430" s="7">
        <v>1.053</v>
      </c>
      <c r="I430" s="7">
        <v>1.01024312768448</v>
      </c>
      <c r="J430" s="7">
        <v>1.70923460976942</v>
      </c>
      <c r="K430" s="7">
        <v>3.78542684518834</v>
      </c>
      <c r="L430" s="7">
        <v>0.921</v>
      </c>
      <c r="M430" s="7">
        <v>0.8283935334992061</v>
      </c>
      <c r="N430" s="7">
        <v>1.08540369777966</v>
      </c>
      <c r="O430" s="7">
        <v>1.11961506780458</v>
      </c>
      <c r="P430" s="7">
        <v>1.14208788195665</v>
      </c>
      <c r="Q430" s="7">
        <v>1.368</v>
      </c>
      <c r="R430" s="7">
        <v>1.7372222154076</v>
      </c>
      <c r="S430" s="7">
        <v>0.929</v>
      </c>
      <c r="T430" s="7">
        <v>1.56132921824613</v>
      </c>
      <c r="U430" s="7">
        <v>0.933</v>
      </c>
      <c r="V430" s="7">
        <v>0.88</v>
      </c>
      <c r="W430" s="7">
        <v>0.830769376444187</v>
      </c>
      <c r="X430" s="7">
        <v>0.968</v>
      </c>
      <c r="Y430" s="7">
        <v>1.025</v>
      </c>
      <c r="Z430" s="7">
        <v>2.41075077178278</v>
      </c>
      <c r="AA430" s="7">
        <v>1.50390543884608</v>
      </c>
      <c r="AB430" s="7">
        <v>0.8220000000000001</v>
      </c>
      <c r="AC430" s="5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</row>
    <row r="431" spans="1:253" ht="12.75">
      <c r="A431" s="9" t="str">
        <f>"1300016C01"</f>
        <v>1300016C01</v>
      </c>
      <c r="B431" s="7" t="s">
        <v>245</v>
      </c>
      <c r="C431" s="7" t="s">
        <v>246</v>
      </c>
      <c r="D431" s="7" t="s">
        <v>247</v>
      </c>
      <c r="E431" s="7" t="s">
        <v>248</v>
      </c>
      <c r="F431" s="7">
        <v>1.37096547005299</v>
      </c>
      <c r="G431" s="7">
        <v>1.78473674339586</v>
      </c>
      <c r="H431" s="7">
        <v>1.201</v>
      </c>
      <c r="I431" s="7">
        <v>0.9380291736578941</v>
      </c>
      <c r="J431" s="7">
        <v>0.46117460624897605</v>
      </c>
      <c r="K431" s="7">
        <v>1.07327440569002</v>
      </c>
      <c r="L431" s="7">
        <v>0.452</v>
      </c>
      <c r="M431" s="7">
        <v>0.295077404633294</v>
      </c>
      <c r="N431" s="7">
        <v>1.05832623536266</v>
      </c>
      <c r="O431" s="7">
        <v>0.6754302530308031</v>
      </c>
      <c r="P431" s="7">
        <v>0.691319881433715</v>
      </c>
      <c r="Q431" s="7">
        <v>1.129</v>
      </c>
      <c r="R431" s="7">
        <v>1.44295499577278</v>
      </c>
      <c r="S431" s="7">
        <v>0.74</v>
      </c>
      <c r="T431" s="7">
        <v>1.16807533825323</v>
      </c>
      <c r="U431" s="7">
        <v>0.753</v>
      </c>
      <c r="V431" s="7">
        <v>0.977</v>
      </c>
      <c r="W431" s="7">
        <v>0.714749596043724</v>
      </c>
      <c r="X431" s="7">
        <v>0.8140000000000001</v>
      </c>
      <c r="Y431" s="7">
        <v>2.685</v>
      </c>
      <c r="Z431" s="7">
        <v>2.94267625632967</v>
      </c>
      <c r="AA431" s="7">
        <v>1.53502930968313</v>
      </c>
      <c r="AB431" s="7">
        <v>0.468</v>
      </c>
      <c r="AC431" s="5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</row>
    <row r="432" spans="1:253" ht="12.75">
      <c r="A432" s="9" t="str">
        <f>"1500019G21"</f>
        <v>1500019G21</v>
      </c>
      <c r="B432" s="7" t="s">
        <v>249</v>
      </c>
      <c r="C432" s="7" t="s">
        <v>250</v>
      </c>
      <c r="D432" s="7" t="s">
        <v>251</v>
      </c>
      <c r="E432" s="7" t="s">
        <v>252</v>
      </c>
      <c r="F432" s="7">
        <v>1.9834815633015</v>
      </c>
      <c r="G432" s="7">
        <v>2.49516060460553</v>
      </c>
      <c r="H432" s="7">
        <v>0.665</v>
      </c>
      <c r="I432" s="7">
        <v>1.40027370229685</v>
      </c>
      <c r="J432" s="7">
        <v>1.17086554999065</v>
      </c>
      <c r="K432" s="7">
        <v>1.05722424841816</v>
      </c>
      <c r="L432" s="7">
        <v>0.628</v>
      </c>
      <c r="M432" s="7">
        <v>0.39908009643027403</v>
      </c>
      <c r="N432" s="7">
        <v>1.06643820047403</v>
      </c>
      <c r="O432" s="7">
        <v>0.9260713961419761</v>
      </c>
      <c r="P432" s="7">
        <v>1.18931071239578</v>
      </c>
      <c r="Q432" s="7">
        <v>1.255</v>
      </c>
      <c r="R432" s="7">
        <v>1.52884517409258</v>
      </c>
      <c r="S432" s="7">
        <v>0.68</v>
      </c>
      <c r="T432" s="7">
        <v>1.03470099175235</v>
      </c>
      <c r="U432" s="7">
        <v>0.781</v>
      </c>
      <c r="V432" s="7">
        <v>1.04</v>
      </c>
      <c r="W432" s="7">
        <v>0.9942133006579771</v>
      </c>
      <c r="X432" s="7">
        <v>0.728</v>
      </c>
      <c r="Y432" s="7">
        <v>1.568</v>
      </c>
      <c r="Z432" s="7">
        <v>1.28500301903265</v>
      </c>
      <c r="AA432" s="7">
        <v>1.5649082256867</v>
      </c>
      <c r="AB432" s="7">
        <v>0.503</v>
      </c>
      <c r="AC432" s="5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</row>
    <row r="433" spans="1:253" ht="12.75">
      <c r="A433" s="9" t="str">
        <f>"1200015K23"</f>
        <v>1200015K23</v>
      </c>
      <c r="B433" s="7" t="s">
        <v>253</v>
      </c>
      <c r="C433" s="7" t="s">
        <v>254</v>
      </c>
      <c r="D433" s="7" t="s">
        <v>255</v>
      </c>
      <c r="E433" s="7" t="s">
        <v>256</v>
      </c>
      <c r="F433" s="7">
        <v>0.878467436441816</v>
      </c>
      <c r="G433" s="7">
        <v>1.47981210881789</v>
      </c>
      <c r="H433" s="7">
        <v>1.205</v>
      </c>
      <c r="I433" s="7">
        <v>0.671364103840955</v>
      </c>
      <c r="J433" s="7">
        <v>1.44976164016282</v>
      </c>
      <c r="K433" s="7">
        <v>0.6638599590442821</v>
      </c>
      <c r="L433" s="7">
        <v>1.519</v>
      </c>
      <c r="M433" s="7">
        <v>1.76804576054867</v>
      </c>
      <c r="N433" s="7">
        <v>1.85888488197382</v>
      </c>
      <c r="O433" s="7">
        <v>1.45985483225866</v>
      </c>
      <c r="P433" s="7">
        <v>2.09239541687778</v>
      </c>
      <c r="Q433" s="7">
        <v>1.064</v>
      </c>
      <c r="R433" s="7">
        <v>1.42054886229804</v>
      </c>
      <c r="S433" s="7">
        <v>2.048</v>
      </c>
      <c r="T433" s="7">
        <v>2.21880875267905</v>
      </c>
      <c r="U433" s="7">
        <v>2.199</v>
      </c>
      <c r="V433" s="7">
        <v>1.994</v>
      </c>
      <c r="W433" s="7">
        <v>2.38814438488543</v>
      </c>
      <c r="X433" s="7">
        <v>2.44</v>
      </c>
      <c r="Y433" s="7">
        <v>1.68</v>
      </c>
      <c r="Z433" s="7">
        <v>2.02969869739829</v>
      </c>
      <c r="AA433" s="7">
        <v>1.02459782795557</v>
      </c>
      <c r="AB433" s="7">
        <v>2.342</v>
      </c>
      <c r="AC433" s="5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</row>
    <row r="434" spans="1:253" ht="12.75">
      <c r="A434" s="9" t="str">
        <f>"1700007K14"</f>
        <v>1700007K14</v>
      </c>
      <c r="B434" s="7" t="s">
        <v>257</v>
      </c>
      <c r="C434" s="7" t="s">
        <v>258</v>
      </c>
      <c r="D434" s="7" t="s">
        <v>259</v>
      </c>
      <c r="E434" s="7" t="s">
        <v>260</v>
      </c>
      <c r="F434" s="7">
        <v>0.9764845942165391</v>
      </c>
      <c r="G434" s="7">
        <v>1.2121982998465</v>
      </c>
      <c r="H434" s="7">
        <v>0.695</v>
      </c>
      <c r="I434" s="7">
        <v>0.5077543642494621</v>
      </c>
      <c r="J434" s="7">
        <v>0.9367920457390111</v>
      </c>
      <c r="K434" s="7">
        <v>1.59384588547309</v>
      </c>
      <c r="L434" s="7">
        <v>0.8130000000000001</v>
      </c>
      <c r="M434" s="7">
        <v>0.6820641648081051</v>
      </c>
      <c r="N434" s="7">
        <v>1.11388297951089</v>
      </c>
      <c r="O434" s="7">
        <v>0.624447204851446</v>
      </c>
      <c r="P434" s="7">
        <v>1.20940219027124</v>
      </c>
      <c r="Q434" s="7">
        <v>1.01</v>
      </c>
      <c r="R434" s="7">
        <v>1.2173999187938</v>
      </c>
      <c r="S434" s="7">
        <v>0.993</v>
      </c>
      <c r="T434" s="7">
        <v>0.9356899965080651</v>
      </c>
      <c r="U434" s="7">
        <v>1.132</v>
      </c>
      <c r="V434" s="7">
        <v>1.148</v>
      </c>
      <c r="W434" s="7">
        <v>0.8358505347099</v>
      </c>
      <c r="X434" s="7">
        <v>0.432</v>
      </c>
      <c r="Y434" s="7">
        <v>1.677</v>
      </c>
      <c r="Z434" s="7">
        <v>2.94461053081893</v>
      </c>
      <c r="AA434" s="7">
        <v>1.66886195428243</v>
      </c>
      <c r="AB434" s="7">
        <v>1.293</v>
      </c>
      <c r="AC434" s="5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</row>
    <row r="435" spans="1:253" ht="12.75">
      <c r="A435" s="9" t="str">
        <f>"2410044B12"</f>
        <v>2410044B12</v>
      </c>
      <c r="B435" s="7" t="s">
        <v>261</v>
      </c>
      <c r="C435" s="7" t="s">
        <v>262</v>
      </c>
      <c r="D435" s="7" t="s">
        <v>263</v>
      </c>
      <c r="E435" s="7" t="s">
        <v>478</v>
      </c>
      <c r="F435" s="7">
        <v>0.605132634493435</v>
      </c>
      <c r="G435" s="7">
        <v>0.685353941893991</v>
      </c>
      <c r="H435" s="7">
        <v>0.626</v>
      </c>
      <c r="I435" s="7">
        <v>0.6660985030265161</v>
      </c>
      <c r="J435" s="7">
        <v>0.5249222840026141</v>
      </c>
      <c r="K435" s="7">
        <v>0.8369453807438331</v>
      </c>
      <c r="L435" s="7">
        <v>0.909</v>
      </c>
      <c r="M435" s="7">
        <v>0.621597483530791</v>
      </c>
      <c r="N435" s="7">
        <v>0.7165851257162791</v>
      </c>
      <c r="O435" s="7">
        <v>0.8492088051368251</v>
      </c>
      <c r="P435" s="7">
        <v>0.6563975993769191</v>
      </c>
      <c r="Q435" s="7">
        <v>1.008</v>
      </c>
      <c r="R435" s="7">
        <v>0.843217489765768</v>
      </c>
      <c r="S435" s="7">
        <v>0.76</v>
      </c>
      <c r="T435" s="7">
        <v>1.03929265251455</v>
      </c>
      <c r="U435" s="7">
        <v>0.843</v>
      </c>
      <c r="V435" s="7">
        <v>0.9530000000000001</v>
      </c>
      <c r="W435" s="7">
        <v>0.8781935202575141</v>
      </c>
      <c r="X435" s="7">
        <v>0.809</v>
      </c>
      <c r="Y435" s="7">
        <v>1.781</v>
      </c>
      <c r="Z435" s="7">
        <v>1.98005231884058</v>
      </c>
      <c r="AA435" s="7">
        <v>2.10210623633412</v>
      </c>
      <c r="AB435" s="7">
        <v>1.055</v>
      </c>
      <c r="AC435" s="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</row>
    <row r="436" spans="1:253" ht="12.75">
      <c r="A436" s="9" t="str">
        <f>"2310016N05"</f>
        <v>2310016N05</v>
      </c>
      <c r="B436" s="7" t="s">
        <v>479</v>
      </c>
      <c r="C436" s="7" t="s">
        <v>480</v>
      </c>
      <c r="D436" s="7" t="s">
        <v>481</v>
      </c>
      <c r="E436" s="7" t="s">
        <v>482</v>
      </c>
      <c r="F436" s="7">
        <v>0.5530873782012891</v>
      </c>
      <c r="G436" s="7">
        <v>1.4544066981957</v>
      </c>
      <c r="H436" s="7">
        <v>0.676</v>
      </c>
      <c r="I436" s="7">
        <v>0.4607400712634</v>
      </c>
      <c r="J436" s="7">
        <v>0.716663345995979</v>
      </c>
      <c r="K436" s="7">
        <v>1.00062590155717</v>
      </c>
      <c r="L436" s="7">
        <v>0.34400000000000003</v>
      </c>
      <c r="M436" s="7">
        <v>0.6324814861607071</v>
      </c>
      <c r="N436" s="7">
        <v>1.31418602818515</v>
      </c>
      <c r="O436" s="7">
        <v>1.81425053711281</v>
      </c>
      <c r="P436" s="7">
        <v>0.8686538650848581</v>
      </c>
      <c r="Q436" s="7">
        <v>1.013</v>
      </c>
      <c r="R436" s="7">
        <v>1.2816308347547</v>
      </c>
      <c r="S436" s="7">
        <v>1.481</v>
      </c>
      <c r="T436" s="7">
        <v>1.54375850970543</v>
      </c>
      <c r="U436" s="7">
        <v>1.383</v>
      </c>
      <c r="V436" s="7">
        <v>1.042</v>
      </c>
      <c r="W436" s="7">
        <v>0.884968397945132</v>
      </c>
      <c r="X436" s="7">
        <v>0.8180000000000001</v>
      </c>
      <c r="Y436" s="7">
        <v>1.341</v>
      </c>
      <c r="Z436" s="7">
        <v>1.46682482102322</v>
      </c>
      <c r="AA436" s="7">
        <v>1.29413054940439</v>
      </c>
      <c r="AB436" s="7">
        <v>0.914</v>
      </c>
      <c r="AC436" s="5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</row>
    <row r="437" spans="1:253" ht="12.75">
      <c r="A437" s="9" t="s">
        <v>483</v>
      </c>
      <c r="B437" s="7" t="s">
        <v>484</v>
      </c>
      <c r="C437" s="7" t="s">
        <v>485</v>
      </c>
      <c r="D437" s="7" t="s">
        <v>486</v>
      </c>
      <c r="E437" s="7" t="s">
        <v>487</v>
      </c>
      <c r="F437" s="7">
        <v>0.9498943994977831</v>
      </c>
      <c r="G437" s="7">
        <v>0.8815108611926241</v>
      </c>
      <c r="H437" s="7">
        <v>1.624</v>
      </c>
      <c r="I437" s="7">
        <v>0.9195995708073581</v>
      </c>
      <c r="J437" s="7">
        <v>1.71620701202373</v>
      </c>
      <c r="K437" s="7">
        <v>1.40380222369563</v>
      </c>
      <c r="L437" s="7">
        <v>0.741</v>
      </c>
      <c r="M437" s="7">
        <v>0.763089517719706</v>
      </c>
      <c r="N437" s="7">
        <v>0.7054709073051211</v>
      </c>
      <c r="O437" s="7">
        <v>0.9259417458936211</v>
      </c>
      <c r="P437" s="7">
        <v>0.758764197015096</v>
      </c>
      <c r="Q437" s="7">
        <v>1.448</v>
      </c>
      <c r="R437" s="7">
        <v>1.12030667373663</v>
      </c>
      <c r="S437" s="7">
        <v>1.065</v>
      </c>
      <c r="T437" s="7">
        <v>0.9945054117718721</v>
      </c>
      <c r="U437" s="7">
        <v>1.195</v>
      </c>
      <c r="V437" s="7">
        <v>0.986</v>
      </c>
      <c r="W437" s="7">
        <v>0.703740419801345</v>
      </c>
      <c r="X437" s="7">
        <v>0.919</v>
      </c>
      <c r="Y437" s="7">
        <v>1.615</v>
      </c>
      <c r="Z437" s="7">
        <v>1.97295997904662</v>
      </c>
      <c r="AA437" s="7">
        <v>0.374731404878039</v>
      </c>
      <c r="AB437" s="7">
        <v>0.145</v>
      </c>
      <c r="AC437" s="5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</row>
    <row r="438" spans="1:253" ht="12.75">
      <c r="A438" s="9" t="str">
        <f>"1300018I05"</f>
        <v>1300018I05</v>
      </c>
      <c r="B438" s="7" t="s">
        <v>488</v>
      </c>
      <c r="C438" s="7" t="s">
        <v>489</v>
      </c>
      <c r="D438" s="7" t="s">
        <v>490</v>
      </c>
      <c r="E438" s="7" t="s">
        <v>491</v>
      </c>
      <c r="F438" s="7">
        <v>1.12102241374851</v>
      </c>
      <c r="G438" s="7">
        <v>1.64651250307964</v>
      </c>
      <c r="H438" s="7">
        <v>0.8270000000000001</v>
      </c>
      <c r="I438" s="7">
        <v>0.552135856828303</v>
      </c>
      <c r="J438" s="7">
        <v>0.6374767775363821</v>
      </c>
      <c r="K438" s="7">
        <v>1.02547638066928</v>
      </c>
      <c r="L438" s="7">
        <v>0.662</v>
      </c>
      <c r="M438" s="7">
        <v>0.7256001753277711</v>
      </c>
      <c r="N438" s="7">
        <v>1.06834823497044</v>
      </c>
      <c r="O438" s="7">
        <v>1.11081310028268</v>
      </c>
      <c r="P438" s="7">
        <v>1.30398092671748</v>
      </c>
      <c r="Q438" s="7">
        <v>1.386</v>
      </c>
      <c r="R438" s="7">
        <v>1.54975756533567</v>
      </c>
      <c r="S438" s="7">
        <v>1.734</v>
      </c>
      <c r="T438" s="7">
        <v>0.6694753691613321</v>
      </c>
      <c r="U438" s="7">
        <v>1.724</v>
      </c>
      <c r="V438" s="7">
        <v>1.384</v>
      </c>
      <c r="W438" s="7">
        <v>1.31178569226508</v>
      </c>
      <c r="X438" s="7">
        <v>0.869</v>
      </c>
      <c r="Y438" s="7">
        <v>1.057</v>
      </c>
      <c r="Z438" s="7">
        <v>0.9407021599441251</v>
      </c>
      <c r="AA438" s="7">
        <v>0.6536012875779761</v>
      </c>
      <c r="AB438" s="7">
        <v>0.326</v>
      </c>
      <c r="AC438" s="5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</row>
    <row r="439" spans="1:253" ht="12.75">
      <c r="A439" s="9" t="str">
        <f>"0610025L01"</f>
        <v>0610025L01</v>
      </c>
      <c r="B439" s="7" t="s">
        <v>492</v>
      </c>
      <c r="C439" s="7" t="s">
        <v>493</v>
      </c>
      <c r="D439" s="7" t="s">
        <v>494</v>
      </c>
      <c r="E439" s="7" t="s">
        <v>495</v>
      </c>
      <c r="F439" s="7">
        <v>0.5742964501533121</v>
      </c>
      <c r="G439" s="7">
        <v>1.17923544810586</v>
      </c>
      <c r="H439" s="7">
        <v>0.916</v>
      </c>
      <c r="I439" s="7">
        <v>0.317064391897997</v>
      </c>
      <c r="J439" s="7">
        <v>0.833700098121799</v>
      </c>
      <c r="K439" s="7">
        <v>0.7383343720308291</v>
      </c>
      <c r="L439" s="7">
        <v>0.214</v>
      </c>
      <c r="M439" s="7">
        <v>0.839277536129122</v>
      </c>
      <c r="N439" s="7">
        <v>0.632412178102574</v>
      </c>
      <c r="O439" s="7">
        <v>0.62394584011199</v>
      </c>
      <c r="P439" s="7">
        <v>0.40628211326004</v>
      </c>
      <c r="Q439" s="7">
        <v>0.89</v>
      </c>
      <c r="R439" s="7">
        <v>0.9485263170970111</v>
      </c>
      <c r="S439" s="7">
        <v>1.404</v>
      </c>
      <c r="T439" s="7">
        <v>0.63803872938907</v>
      </c>
      <c r="U439" s="7">
        <v>1.371</v>
      </c>
      <c r="V439" s="7">
        <v>1.977</v>
      </c>
      <c r="W439" s="7">
        <v>1.32872288648413</v>
      </c>
      <c r="X439" s="7">
        <v>2.354</v>
      </c>
      <c r="Y439" s="7">
        <v>0.91</v>
      </c>
      <c r="Z439" s="7">
        <v>0.5570710529072821</v>
      </c>
      <c r="AA439" s="7">
        <v>0.8328747835993631</v>
      </c>
      <c r="AB439" s="7">
        <v>0.7010000000000001</v>
      </c>
      <c r="AC439" s="5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</row>
    <row r="440" spans="1:253" ht="12.75">
      <c r="A440" s="9" t="str">
        <f>"5330426P09"</f>
        <v>5330426P09</v>
      </c>
      <c r="B440" s="7" t="s">
        <v>496</v>
      </c>
      <c r="C440" s="7" t="s">
        <v>497</v>
      </c>
      <c r="D440" s="7" t="s">
        <v>498</v>
      </c>
      <c r="E440" s="7" t="s">
        <v>499</v>
      </c>
      <c r="F440" s="7">
        <v>1.3137541138466</v>
      </c>
      <c r="G440" s="7">
        <v>1.32798281734567</v>
      </c>
      <c r="H440" s="7">
        <v>1.215</v>
      </c>
      <c r="I440" s="7">
        <v>0.6984443366009261</v>
      </c>
      <c r="J440" s="7">
        <v>0.603610823729762</v>
      </c>
      <c r="K440" s="7">
        <v>0.8809935045056051</v>
      </c>
      <c r="L440" s="7">
        <v>0.456</v>
      </c>
      <c r="M440" s="7">
        <v>0.44261610694994</v>
      </c>
      <c r="N440" s="7">
        <v>3.54345713840818</v>
      </c>
      <c r="O440" s="7">
        <v>5.32995617699995</v>
      </c>
      <c r="P440" s="7">
        <v>4.26317606292035</v>
      </c>
      <c r="Q440" s="7">
        <v>1.589</v>
      </c>
      <c r="R440" s="7">
        <v>2.17563556039653</v>
      </c>
      <c r="S440" s="7">
        <v>1.43</v>
      </c>
      <c r="T440" s="7">
        <v>1.57620312860667</v>
      </c>
      <c r="U440" s="7">
        <v>1.186</v>
      </c>
      <c r="V440" s="7">
        <v>1.478</v>
      </c>
      <c r="W440" s="7">
        <v>1.02470025025226</v>
      </c>
      <c r="X440" s="7">
        <v>1.746</v>
      </c>
      <c r="Y440" s="7">
        <v>1.164</v>
      </c>
      <c r="Z440" s="7">
        <v>1.35850544962459</v>
      </c>
      <c r="AA440" s="7">
        <v>0.30376897936957303</v>
      </c>
      <c r="AB440" s="7">
        <v>0.232</v>
      </c>
      <c r="AC440" s="5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</row>
    <row r="441" spans="1:253" ht="12.75">
      <c r="A441" s="9" t="str">
        <f>"9030416C10"</f>
        <v>9030416C10</v>
      </c>
      <c r="B441" s="7" t="s">
        <v>500</v>
      </c>
      <c r="C441" s="7" t="s">
        <v>501</v>
      </c>
      <c r="D441" s="7" t="s">
        <v>502</v>
      </c>
      <c r="E441" s="7" t="s">
        <v>503</v>
      </c>
      <c r="F441" s="7">
        <v>1.86785668343378</v>
      </c>
      <c r="G441" s="7">
        <v>2.06229170590948</v>
      </c>
      <c r="H441" s="7">
        <v>1.448</v>
      </c>
      <c r="I441" s="7">
        <v>0.953449861757322</v>
      </c>
      <c r="J441" s="7">
        <v>0.9771323730674851</v>
      </c>
      <c r="K441" s="7">
        <v>0.8377114549114341</v>
      </c>
      <c r="L441" s="7">
        <v>0.8240000000000001</v>
      </c>
      <c r="M441" s="7">
        <v>0.49945478735061605</v>
      </c>
      <c r="N441" s="7">
        <v>6.31918700309989</v>
      </c>
      <c r="O441" s="7">
        <v>6.48660550854786</v>
      </c>
      <c r="P441" s="7">
        <v>5.28360387925414</v>
      </c>
      <c r="Q441" s="7">
        <v>3.773</v>
      </c>
      <c r="R441" s="7">
        <v>3.59020945376798</v>
      </c>
      <c r="S441" s="7">
        <v>1.848</v>
      </c>
      <c r="T441" s="7">
        <v>2.08704985289326</v>
      </c>
      <c r="U441" s="7">
        <v>2.23</v>
      </c>
      <c r="V441" s="7">
        <v>1.594</v>
      </c>
      <c r="W441" s="7">
        <v>1.81736093970359</v>
      </c>
      <c r="X441" s="7">
        <v>2.274</v>
      </c>
      <c r="Y441" s="7">
        <v>2.338</v>
      </c>
      <c r="Z441" s="7">
        <v>2.24311364938013</v>
      </c>
      <c r="AA441" s="7">
        <v>0.483042475390961</v>
      </c>
      <c r="AB441" s="7">
        <v>0.387</v>
      </c>
      <c r="AC441" s="5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</row>
    <row r="442" spans="1:253" ht="12.75">
      <c r="A442" s="9" t="str">
        <f>"2310058J06"</f>
        <v>2310058J06</v>
      </c>
      <c r="B442" s="7" t="s">
        <v>504</v>
      </c>
      <c r="C442" s="7" t="s">
        <v>505</v>
      </c>
      <c r="D442" s="7" t="s">
        <v>506</v>
      </c>
      <c r="E442" s="7" t="s">
        <v>507</v>
      </c>
      <c r="F442" s="7">
        <v>1.50876441885823</v>
      </c>
      <c r="G442" s="7">
        <v>1.81622772125938</v>
      </c>
      <c r="H442" s="7">
        <v>1.327</v>
      </c>
      <c r="I442" s="7">
        <v>1.14978154926711</v>
      </c>
      <c r="J442" s="7">
        <v>1.21319799224893</v>
      </c>
      <c r="K442" s="7">
        <v>1.33777122377018</v>
      </c>
      <c r="L442" s="7">
        <v>0.794</v>
      </c>
      <c r="M442" s="7">
        <v>0.769136185847437</v>
      </c>
      <c r="N442" s="7">
        <v>1.06183975445953</v>
      </c>
      <c r="O442" s="7">
        <v>1.84930045752552</v>
      </c>
      <c r="P442" s="7">
        <v>0.9742622740903001</v>
      </c>
      <c r="Q442" s="7">
        <v>1.209</v>
      </c>
      <c r="R442" s="7">
        <v>1.34362113736813</v>
      </c>
      <c r="S442" s="7">
        <v>1.734</v>
      </c>
      <c r="T442" s="7">
        <v>0.7918516667006931</v>
      </c>
      <c r="U442" s="7">
        <v>1.8820000000000001</v>
      </c>
      <c r="V442" s="7">
        <v>0.997</v>
      </c>
      <c r="W442" s="7">
        <v>1.21270310608366</v>
      </c>
      <c r="X442" s="7">
        <v>1.236</v>
      </c>
      <c r="Y442" s="7">
        <v>0.837</v>
      </c>
      <c r="Z442" s="7">
        <v>0.8111057691636111</v>
      </c>
      <c r="AA442" s="7">
        <v>0.8447018545174411</v>
      </c>
      <c r="AB442" s="7">
        <v>0.458</v>
      </c>
      <c r="AC442" s="5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</row>
    <row r="443" spans="1:253" ht="12.75">
      <c r="A443" s="9" t="str">
        <f>"5430434O07"</f>
        <v>5430434O07</v>
      </c>
      <c r="B443" s="7" t="s">
        <v>508</v>
      </c>
      <c r="C443" s="7" t="s">
        <v>509</v>
      </c>
      <c r="D443" s="7" t="s">
        <v>510</v>
      </c>
      <c r="E443" s="7" t="s">
        <v>511</v>
      </c>
      <c r="F443" s="7">
        <v>1.61655678103193</v>
      </c>
      <c r="G443" s="7">
        <v>1.22977909081759</v>
      </c>
      <c r="H443" s="7">
        <v>0.909</v>
      </c>
      <c r="I443" s="7">
        <v>0.521294480629447</v>
      </c>
      <c r="J443" s="7">
        <v>0.61855168570327</v>
      </c>
      <c r="K443" s="7">
        <v>1.39961094288565</v>
      </c>
      <c r="L443" s="7">
        <v>0.235</v>
      </c>
      <c r="M443" s="7">
        <v>0.48857078472069904</v>
      </c>
      <c r="N443" s="7">
        <v>0.745074876150974</v>
      </c>
      <c r="O443" s="7">
        <v>0.815894769804937</v>
      </c>
      <c r="P443" s="7">
        <v>0.5902220493047531</v>
      </c>
      <c r="Q443" s="7">
        <v>0.918</v>
      </c>
      <c r="R443" s="7">
        <v>1.20022188312984</v>
      </c>
      <c r="S443" s="7">
        <v>1.446</v>
      </c>
      <c r="T443" s="7">
        <v>0.5934052948959381</v>
      </c>
      <c r="U443" s="7">
        <v>1.114</v>
      </c>
      <c r="V443" s="7">
        <v>0.885</v>
      </c>
      <c r="W443" s="7">
        <v>0.8366973944208521</v>
      </c>
      <c r="X443" s="7">
        <v>0.707</v>
      </c>
      <c r="Y443" s="7">
        <v>1.824</v>
      </c>
      <c r="Z443" s="7">
        <v>1.41975747511786</v>
      </c>
      <c r="AA443" s="7">
        <v>1.05011940204195</v>
      </c>
      <c r="AB443" s="7">
        <v>0.867</v>
      </c>
      <c r="AC443" s="5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</row>
    <row r="444" spans="1:253" ht="12.75">
      <c r="A444" s="9" t="str">
        <f>"2310014F10"</f>
        <v>2310014F10</v>
      </c>
      <c r="B444" s="7" t="s">
        <v>512</v>
      </c>
      <c r="C444" s="7" t="s">
        <v>513</v>
      </c>
      <c r="D444" s="7" t="s">
        <v>514</v>
      </c>
      <c r="E444" s="7" t="s">
        <v>515</v>
      </c>
      <c r="F444" s="7">
        <v>1.45549319897089</v>
      </c>
      <c r="G444" s="7">
        <v>1.12295232928116</v>
      </c>
      <c r="H444" s="7">
        <v>1.815</v>
      </c>
      <c r="I444" s="7">
        <v>0.457731156512292</v>
      </c>
      <c r="J444" s="7">
        <v>0.8361902417840511</v>
      </c>
      <c r="K444" s="7">
        <v>2.02439400923486</v>
      </c>
      <c r="L444" s="7">
        <v>0.852</v>
      </c>
      <c r="M444" s="7">
        <v>0.784857522979539</v>
      </c>
      <c r="N444" s="7">
        <v>1.66657183905665</v>
      </c>
      <c r="O444" s="7">
        <v>3.38977711169784</v>
      </c>
      <c r="P444" s="7">
        <v>1.74052249613485</v>
      </c>
      <c r="Q444" s="7">
        <v>0.909</v>
      </c>
      <c r="R444" s="7">
        <v>1.1225472870841</v>
      </c>
      <c r="S444" s="7">
        <v>1.877</v>
      </c>
      <c r="T444" s="7">
        <v>1.35861961825774</v>
      </c>
      <c r="U444" s="7">
        <v>1.84</v>
      </c>
      <c r="V444" s="7">
        <v>0.9480000000000001</v>
      </c>
      <c r="W444" s="7">
        <v>1.73098124918646</v>
      </c>
      <c r="X444" s="7">
        <v>1.817</v>
      </c>
      <c r="Y444" s="7">
        <v>1.308</v>
      </c>
      <c r="Z444" s="7">
        <v>0.87429206914615</v>
      </c>
      <c r="AA444" s="7">
        <v>0.9548803572805851</v>
      </c>
      <c r="AB444" s="7">
        <v>0.8140000000000001</v>
      </c>
      <c r="AC444" s="5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</row>
    <row r="445" spans="1:253" ht="12.75">
      <c r="A445" s="9" t="str">
        <f>"1300010O06"</f>
        <v>1300010O06</v>
      </c>
      <c r="B445" s="7" t="s">
        <v>516</v>
      </c>
      <c r="C445" s="7" t="s">
        <v>517</v>
      </c>
      <c r="D445" s="7" t="s">
        <v>518</v>
      </c>
      <c r="E445" s="7" t="s">
        <v>519</v>
      </c>
      <c r="F445" s="7">
        <v>7.0001350072925</v>
      </c>
      <c r="G445" s="7">
        <v>14.2849919339272</v>
      </c>
      <c r="H445" s="7">
        <v>5.375</v>
      </c>
      <c r="I445" s="7">
        <v>6.94645581727652</v>
      </c>
      <c r="J445" s="7">
        <v>1.16389314773635</v>
      </c>
      <c r="K445" s="7">
        <v>1.98745925683296</v>
      </c>
      <c r="L445" s="7">
        <v>3.422</v>
      </c>
      <c r="M445" s="7">
        <v>3.60744220500457</v>
      </c>
      <c r="N445" s="7">
        <v>3.7077337402102</v>
      </c>
      <c r="O445" s="7">
        <v>2.15886711491376</v>
      </c>
      <c r="P445" s="7">
        <v>4.57902069556106</v>
      </c>
      <c r="Q445" s="7">
        <v>4.724</v>
      </c>
      <c r="R445" s="7">
        <v>6.64192483302655</v>
      </c>
      <c r="S445" s="7">
        <v>2.686</v>
      </c>
      <c r="T445" s="7">
        <v>1.40669658164487</v>
      </c>
      <c r="U445" s="7">
        <v>2.318</v>
      </c>
      <c r="V445" s="7">
        <v>1.645</v>
      </c>
      <c r="W445" s="7">
        <v>1.29230791891318</v>
      </c>
      <c r="X445" s="7">
        <v>2.088</v>
      </c>
      <c r="Y445" s="7">
        <v>2.578</v>
      </c>
      <c r="Z445" s="7">
        <v>2.85369962982364</v>
      </c>
      <c r="AA445" s="7">
        <v>0.9710647701158491</v>
      </c>
      <c r="AB445" s="7">
        <v>2.15</v>
      </c>
      <c r="AC445" s="5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</row>
    <row r="446" spans="1:253" ht="12.75">
      <c r="A446" s="9" t="str">
        <f>"4833419B05"</f>
        <v>4833419B05</v>
      </c>
      <c r="B446" s="7" t="s">
        <v>520</v>
      </c>
      <c r="C446" s="7" t="s">
        <v>521</v>
      </c>
      <c r="D446" s="7" t="s">
        <v>522</v>
      </c>
      <c r="E446" s="7" t="s">
        <v>523</v>
      </c>
      <c r="F446" s="7">
        <v>1.16756506792075</v>
      </c>
      <c r="G446" s="7">
        <v>0.727666022382352</v>
      </c>
      <c r="H446" s="7">
        <v>1.079</v>
      </c>
      <c r="I446" s="7">
        <v>0.616075295289347</v>
      </c>
      <c r="J446" s="7">
        <v>1.1653872339337</v>
      </c>
      <c r="K446" s="7">
        <v>0.98247854583408</v>
      </c>
      <c r="L446" s="7">
        <v>1.825</v>
      </c>
      <c r="M446" s="7">
        <v>0.926349557168454</v>
      </c>
      <c r="N446" s="7">
        <v>1.03522301945066</v>
      </c>
      <c r="O446" s="7">
        <v>1.02820025659804</v>
      </c>
      <c r="P446" s="7">
        <v>0.957607035464181</v>
      </c>
      <c r="Q446" s="7">
        <v>1.342</v>
      </c>
      <c r="R446" s="7">
        <v>1.19723439866654</v>
      </c>
      <c r="S446" s="7">
        <v>1.045</v>
      </c>
      <c r="T446" s="7">
        <v>1.51939839594053</v>
      </c>
      <c r="U446" s="7">
        <v>1.02</v>
      </c>
      <c r="V446" s="7">
        <v>1.217</v>
      </c>
      <c r="W446" s="7">
        <v>0.8121384628032361</v>
      </c>
      <c r="X446" s="7">
        <v>0.456</v>
      </c>
      <c r="Y446" s="7">
        <v>2.168</v>
      </c>
      <c r="Z446" s="7">
        <v>1.96973618823119</v>
      </c>
      <c r="AA446" s="7">
        <v>1.20885114331088</v>
      </c>
      <c r="AB446" s="7">
        <v>0.981</v>
      </c>
      <c r="AC446" s="5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</row>
    <row r="447" spans="1:253" ht="12.75">
      <c r="A447" s="9" t="str">
        <f>"C430047J18"</f>
        <v>C430047J18</v>
      </c>
      <c r="B447" s="7" t="s">
        <v>524</v>
      </c>
      <c r="C447" s="7" t="s">
        <v>525</v>
      </c>
      <c r="D447" s="7" t="s">
        <v>526</v>
      </c>
      <c r="E447" s="7" t="s">
        <v>527</v>
      </c>
      <c r="F447" s="7">
        <v>0.722552744786309</v>
      </c>
      <c r="G447" s="7">
        <v>0.82565167963036</v>
      </c>
      <c r="H447" s="7">
        <v>1.085</v>
      </c>
      <c r="I447" s="7">
        <v>0.558529800674408</v>
      </c>
      <c r="J447" s="7">
        <v>0.5249222840026141</v>
      </c>
      <c r="K447" s="7">
        <v>1.36035238096749</v>
      </c>
      <c r="L447" s="7">
        <v>2.173</v>
      </c>
      <c r="M447" s="7">
        <v>1.49110836029857</v>
      </c>
      <c r="N447" s="7">
        <v>0.9102112398321641</v>
      </c>
      <c r="O447" s="7">
        <v>1.22514645681208</v>
      </c>
      <c r="P447" s="7">
        <v>0.876813518899858</v>
      </c>
      <c r="Q447" s="7">
        <v>1.325</v>
      </c>
      <c r="R447" s="7">
        <v>1.08445686017706</v>
      </c>
      <c r="S447" s="7">
        <v>1.009</v>
      </c>
      <c r="T447" s="7">
        <v>1.00330147150343</v>
      </c>
      <c r="U447" s="7">
        <v>0.9420000000000001</v>
      </c>
      <c r="V447" s="7">
        <v>1.1</v>
      </c>
      <c r="W447" s="7">
        <v>1.05010604158083</v>
      </c>
      <c r="X447" s="7">
        <v>0.85</v>
      </c>
      <c r="Y447" s="7">
        <v>4.474</v>
      </c>
      <c r="Z447" s="7">
        <v>5.09810279552995</v>
      </c>
      <c r="AA447" s="7">
        <v>3.81827647428886</v>
      </c>
      <c r="AB447" s="7">
        <v>1.16</v>
      </c>
      <c r="AC447" s="5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</row>
    <row r="448" spans="1:253" ht="12.75">
      <c r="A448" s="9" t="str">
        <f>"4930523M17"</f>
        <v>4930523M17</v>
      </c>
      <c r="B448" s="7" t="s">
        <v>528</v>
      </c>
      <c r="C448" s="7" t="s">
        <v>529</v>
      </c>
      <c r="D448" s="7" t="s">
        <v>530</v>
      </c>
      <c r="E448" s="7" t="s">
        <v>531</v>
      </c>
      <c r="F448" s="7">
        <v>1.21132938331101</v>
      </c>
      <c r="G448" s="7">
        <v>0.708783997321295</v>
      </c>
      <c r="H448" s="7">
        <v>0.8280000000000001</v>
      </c>
      <c r="I448" s="7">
        <v>0.573950488773836</v>
      </c>
      <c r="J448" s="7">
        <v>0.37103140567547205</v>
      </c>
      <c r="K448" s="7">
        <v>0.777671925981502</v>
      </c>
      <c r="L448" s="7">
        <v>1.224</v>
      </c>
      <c r="M448" s="7">
        <v>1.03035224896543</v>
      </c>
      <c r="N448" s="7">
        <v>0.561199606722514</v>
      </c>
      <c r="O448" s="7">
        <v>0.6255255699476261</v>
      </c>
      <c r="P448" s="7">
        <v>0.9575161387552981</v>
      </c>
      <c r="Q448" s="7">
        <v>1.153</v>
      </c>
      <c r="R448" s="7">
        <v>0.9440450904020651</v>
      </c>
      <c r="S448" s="7">
        <v>0.964</v>
      </c>
      <c r="T448" s="7">
        <v>0.75625396525008</v>
      </c>
      <c r="U448" s="7">
        <v>0.849</v>
      </c>
      <c r="V448" s="7">
        <v>1.025</v>
      </c>
      <c r="W448" s="7">
        <v>0.706280998934201</v>
      </c>
      <c r="X448" s="7">
        <v>1.03</v>
      </c>
      <c r="Y448" s="7">
        <v>1.084</v>
      </c>
      <c r="Z448" s="7">
        <v>1.20053969966824</v>
      </c>
      <c r="AA448" s="7">
        <v>2.11642321691916</v>
      </c>
      <c r="AB448" s="7">
        <v>0.756</v>
      </c>
      <c r="AC448" s="5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</row>
    <row r="449" spans="1:253" ht="12.75">
      <c r="A449" s="9" t="str">
        <f>"4833436C19"</f>
        <v>4833436C19</v>
      </c>
      <c r="B449" s="7" t="s">
        <v>532</v>
      </c>
      <c r="C449" s="7" t="s">
        <v>533</v>
      </c>
      <c r="D449" s="7" t="s">
        <v>534</v>
      </c>
      <c r="E449" s="7" t="s">
        <v>122</v>
      </c>
      <c r="F449" s="7">
        <v>1.06151609324852</v>
      </c>
      <c r="G449" s="7">
        <v>1.23483073491255</v>
      </c>
      <c r="H449" s="7">
        <v>1.086</v>
      </c>
      <c r="I449" s="7">
        <v>0.558905915018296</v>
      </c>
      <c r="J449" s="7">
        <v>1.10562378603966</v>
      </c>
      <c r="K449" s="7">
        <v>1.10041221565359</v>
      </c>
      <c r="L449" s="7">
        <v>0.34</v>
      </c>
      <c r="M449" s="7">
        <v>0.482524116592968</v>
      </c>
      <c r="N449" s="7">
        <v>0.8594261252863321</v>
      </c>
      <c r="O449" s="7">
        <v>1.76234254960355</v>
      </c>
      <c r="P449" s="7">
        <v>0.8578784454260261</v>
      </c>
      <c r="Q449" s="7">
        <v>0.963</v>
      </c>
      <c r="R449" s="7">
        <v>1.13449722493729</v>
      </c>
      <c r="S449" s="7">
        <v>2.907</v>
      </c>
      <c r="T449" s="7">
        <v>0.784800878474586</v>
      </c>
      <c r="U449" s="7">
        <v>1.857</v>
      </c>
      <c r="V449" s="7">
        <v>1.78</v>
      </c>
      <c r="W449" s="7">
        <v>1.0966833256832</v>
      </c>
      <c r="X449" s="7">
        <v>2.812</v>
      </c>
      <c r="Y449" s="7">
        <v>1.591</v>
      </c>
      <c r="Z449" s="7">
        <v>0.6821541365461851</v>
      </c>
      <c r="AA449" s="7">
        <v>0.9598601766145131</v>
      </c>
      <c r="AB449" s="7">
        <v>0.106</v>
      </c>
      <c r="AC449" s="5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</row>
    <row r="450" spans="1:253" ht="12.75">
      <c r="A450" s="9" t="str">
        <f>"0610011M24"</f>
        <v>0610011M24</v>
      </c>
      <c r="B450" s="7" t="s">
        <v>123</v>
      </c>
      <c r="C450" s="7" t="s">
        <v>124</v>
      </c>
      <c r="D450" s="7" t="s">
        <v>125</v>
      </c>
      <c r="E450" s="7" t="s">
        <v>126</v>
      </c>
      <c r="F450" s="7">
        <v>0.340754328244169</v>
      </c>
      <c r="G450" s="7">
        <v>0.9329773112477641</v>
      </c>
      <c r="H450" s="7">
        <v>0.375</v>
      </c>
      <c r="I450" s="7">
        <v>0.18504825719313703</v>
      </c>
      <c r="J450" s="7">
        <v>0.285370463694021</v>
      </c>
      <c r="K450" s="7">
        <v>0.9843075049529131</v>
      </c>
      <c r="L450" s="7">
        <v>0.549</v>
      </c>
      <c r="M450" s="7">
        <v>0.520013458984903</v>
      </c>
      <c r="N450" s="7">
        <v>0.694597556987623</v>
      </c>
      <c r="O450" s="7">
        <v>0.575826532832118</v>
      </c>
      <c r="P450" s="7">
        <v>0.7237679007607221</v>
      </c>
      <c r="Q450" s="7">
        <v>0.89</v>
      </c>
      <c r="R450" s="7">
        <v>0.9985666818572471</v>
      </c>
      <c r="S450" s="7">
        <v>0.976</v>
      </c>
      <c r="T450" s="7">
        <v>0.45895529925148</v>
      </c>
      <c r="U450" s="7">
        <v>1.169</v>
      </c>
      <c r="V450" s="7">
        <v>0.908</v>
      </c>
      <c r="W450" s="7">
        <v>0.687650085293251</v>
      </c>
      <c r="X450" s="7">
        <v>0.40700000000000003</v>
      </c>
      <c r="Y450" s="7">
        <v>0.9580000000000001</v>
      </c>
      <c r="Z450" s="7">
        <v>1.03806064257028</v>
      </c>
      <c r="AA450" s="7">
        <v>1.06754876971069</v>
      </c>
      <c r="AB450" s="7">
        <v>0.293</v>
      </c>
      <c r="AC450" s="5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</row>
    <row r="451" spans="1:253" ht="12.75">
      <c r="A451" s="9" t="str">
        <f>"3300001N19"</f>
        <v>3300001N19</v>
      </c>
      <c r="B451" s="7" t="s">
        <v>127</v>
      </c>
      <c r="C451" s="7" t="s">
        <v>128</v>
      </c>
      <c r="D451" s="7" t="s">
        <v>129</v>
      </c>
      <c r="E451" s="7" t="s">
        <v>130</v>
      </c>
      <c r="F451" s="7">
        <v>1.58368362728848</v>
      </c>
      <c r="G451" s="7">
        <v>0.707965616943367</v>
      </c>
      <c r="H451" s="7">
        <v>1.025</v>
      </c>
      <c r="I451" s="7">
        <v>0.333237308685202</v>
      </c>
      <c r="J451" s="7">
        <v>0.27092763045296203</v>
      </c>
      <c r="K451" s="7">
        <v>1.98599967086323</v>
      </c>
      <c r="L451" s="7">
        <v>0.578</v>
      </c>
      <c r="M451" s="7">
        <v>0.353125418659515</v>
      </c>
      <c r="N451" s="7">
        <v>0.868192198125426</v>
      </c>
      <c r="O451" s="7">
        <v>0.6810998408254381</v>
      </c>
      <c r="P451" s="7">
        <v>0.6327055543637731</v>
      </c>
      <c r="Q451" s="7">
        <v>0.9570000000000001</v>
      </c>
      <c r="R451" s="7">
        <v>1.05234140219661</v>
      </c>
      <c r="S451" s="7">
        <v>0.8190000000000001</v>
      </c>
      <c r="T451" s="7">
        <v>0.8406629777622281</v>
      </c>
      <c r="U451" s="7">
        <v>0.9420000000000001</v>
      </c>
      <c r="V451" s="7">
        <v>0.979</v>
      </c>
      <c r="W451" s="7">
        <v>0.7477771247708631</v>
      </c>
      <c r="X451" s="7">
        <v>1.3760000000000001</v>
      </c>
      <c r="Y451" s="7">
        <v>1.417</v>
      </c>
      <c r="Z451" s="7">
        <v>1.90590513008556</v>
      </c>
      <c r="AA451" s="7">
        <v>1.09120291154685</v>
      </c>
      <c r="AB451" s="7">
        <v>1.001</v>
      </c>
      <c r="AC451" s="5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</row>
    <row r="452" spans="1:253" ht="12.75">
      <c r="A452" s="9" t="str">
        <f>"2410014M22"</f>
        <v>2410014M22</v>
      </c>
      <c r="B452" s="7" t="s">
        <v>131</v>
      </c>
      <c r="C452" s="7" t="s">
        <v>132</v>
      </c>
      <c r="D452" s="7" t="s">
        <v>133</v>
      </c>
      <c r="E452" s="7" t="s">
        <v>134</v>
      </c>
      <c r="F452" s="7">
        <v>1.64665127812787</v>
      </c>
      <c r="G452" s="7">
        <v>1.05321909596838</v>
      </c>
      <c r="H452" s="7">
        <v>2.454</v>
      </c>
      <c r="I452" s="7">
        <v>0.739064685740883</v>
      </c>
      <c r="J452" s="7">
        <v>0.5538079504847321</v>
      </c>
      <c r="K452" s="7">
        <v>1.49540362082175</v>
      </c>
      <c r="L452" s="7">
        <v>1.258</v>
      </c>
      <c r="M452" s="7">
        <v>0.638528154288439</v>
      </c>
      <c r="N452" s="7">
        <v>0.692181798282065</v>
      </c>
      <c r="O452" s="7">
        <v>0.48357585046239</v>
      </c>
      <c r="P452" s="7">
        <v>0.461994016938762</v>
      </c>
      <c r="Q452" s="7">
        <v>1.291</v>
      </c>
      <c r="R452" s="7">
        <v>1.67224442833087</v>
      </c>
      <c r="S452" s="7">
        <v>0.8230000000000001</v>
      </c>
      <c r="T452" s="7">
        <v>0.819780134357301</v>
      </c>
      <c r="U452" s="7">
        <v>0.871</v>
      </c>
      <c r="V452" s="7">
        <v>0.705</v>
      </c>
      <c r="W452" s="7">
        <v>0.8070573045375231</v>
      </c>
      <c r="X452" s="7">
        <v>0.724</v>
      </c>
      <c r="Y452" s="7">
        <v>1.797</v>
      </c>
      <c r="Z452" s="7">
        <v>1.56547281997556</v>
      </c>
      <c r="AA452" s="7">
        <v>2.26581779693698</v>
      </c>
      <c r="AB452" s="7">
        <v>0.736</v>
      </c>
      <c r="AC452" s="5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</row>
    <row r="453" spans="1:253" ht="12.75">
      <c r="A453" s="9" t="str">
        <f>"2310014E01"</f>
        <v>2310014E01</v>
      </c>
      <c r="B453" s="7" t="s">
        <v>135</v>
      </c>
      <c r="C453" s="7" t="s">
        <v>136</v>
      </c>
      <c r="D453" s="7" t="s">
        <v>137</v>
      </c>
      <c r="E453" s="7" t="s">
        <v>138</v>
      </c>
      <c r="F453" s="7">
        <v>1.73742021376084</v>
      </c>
      <c r="G453" s="7">
        <v>2.02782794528033</v>
      </c>
      <c r="H453" s="7">
        <v>1.733</v>
      </c>
      <c r="I453" s="7">
        <v>3.59903815666896</v>
      </c>
      <c r="J453" s="7">
        <v>0.502012962309901</v>
      </c>
      <c r="K453" s="7">
        <v>1.52370922391928</v>
      </c>
      <c r="L453" s="7">
        <v>1.194</v>
      </c>
      <c r="M453" s="7">
        <v>0.8840228802743351</v>
      </c>
      <c r="N453" s="7">
        <v>0.783565129144672</v>
      </c>
      <c r="O453" s="7">
        <v>0.898859501424193</v>
      </c>
      <c r="P453" s="7">
        <v>0.83519286044481</v>
      </c>
      <c r="Q453" s="7">
        <v>1.658</v>
      </c>
      <c r="R453" s="7">
        <v>2.38027824613242</v>
      </c>
      <c r="S453" s="7">
        <v>0.976</v>
      </c>
      <c r="T453" s="7">
        <v>1.38589187079017</v>
      </c>
      <c r="U453" s="7">
        <v>1.157</v>
      </c>
      <c r="V453" s="7">
        <v>0.966</v>
      </c>
      <c r="W453" s="7">
        <v>1.0204659516975</v>
      </c>
      <c r="X453" s="7">
        <v>0.839</v>
      </c>
      <c r="Y453" s="7">
        <v>0.844</v>
      </c>
      <c r="Z453" s="7">
        <v>2.55324232582504</v>
      </c>
      <c r="AA453" s="7">
        <v>1.14598092422005</v>
      </c>
      <c r="AB453" s="7">
        <v>0.656</v>
      </c>
      <c r="AC453" s="5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</row>
    <row r="454" spans="1:253" ht="12.75">
      <c r="A454" s="9" t="s">
        <v>139</v>
      </c>
      <c r="B454" s="7" t="s">
        <v>140</v>
      </c>
      <c r="C454" s="10" t="s">
        <v>2090</v>
      </c>
      <c r="D454" s="7" t="s">
        <v>141</v>
      </c>
      <c r="E454" s="7" t="s">
        <v>142</v>
      </c>
      <c r="F454" s="7">
        <v>0.576570168692583</v>
      </c>
      <c r="G454" s="7">
        <v>0.686791201990532</v>
      </c>
      <c r="H454" s="7">
        <v>0.394</v>
      </c>
      <c r="I454" s="7">
        <v>0.456226699136738</v>
      </c>
      <c r="J454" s="7">
        <v>12.3013096915224</v>
      </c>
      <c r="K454" s="7">
        <v>2.60102850562388</v>
      </c>
      <c r="L454" s="7">
        <v>1.84</v>
      </c>
      <c r="M454" s="7">
        <v>0.799369526486095</v>
      </c>
      <c r="N454" s="7">
        <v>1.09777140681702</v>
      </c>
      <c r="O454" s="7">
        <v>0.620958122767097</v>
      </c>
      <c r="P454" s="7">
        <v>0.532380449487385</v>
      </c>
      <c r="Q454" s="7">
        <v>0.873</v>
      </c>
      <c r="R454" s="7">
        <v>1.77605951343047</v>
      </c>
      <c r="S454" s="7">
        <v>1.458</v>
      </c>
      <c r="T454" s="7">
        <v>0.728889979152985</v>
      </c>
      <c r="U454" s="7">
        <v>1.181</v>
      </c>
      <c r="V454" s="7">
        <v>0.749</v>
      </c>
      <c r="W454" s="7">
        <v>1.55568128901934</v>
      </c>
      <c r="X454" s="7">
        <v>1.502</v>
      </c>
      <c r="Y454" s="7">
        <v>1.248</v>
      </c>
      <c r="Z454" s="7">
        <v>1.75051841278156</v>
      </c>
      <c r="AA454" s="7">
        <v>2.1201580814196</v>
      </c>
      <c r="AB454" s="7">
        <v>9.896</v>
      </c>
      <c r="AC454" s="5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</row>
    <row r="455" spans="1:253" ht="12.75">
      <c r="A455" s="9" t="s">
        <v>143</v>
      </c>
      <c r="B455" s="7" t="s">
        <v>144</v>
      </c>
      <c r="C455" s="10" t="s">
        <v>2091</v>
      </c>
      <c r="D455" s="7" t="s">
        <v>145</v>
      </c>
      <c r="E455" s="7" t="s">
        <v>146</v>
      </c>
      <c r="F455" s="7">
        <v>0.9966855936773111</v>
      </c>
      <c r="G455" s="7">
        <v>3.66768929600672</v>
      </c>
      <c r="H455" s="7">
        <v>0.804</v>
      </c>
      <c r="I455" s="7">
        <v>7.47790538519096</v>
      </c>
      <c r="J455" s="7">
        <v>1.68881543173896</v>
      </c>
      <c r="K455" s="7">
        <v>28.3474207668649</v>
      </c>
      <c r="L455" s="7">
        <v>1.28</v>
      </c>
      <c r="M455" s="7">
        <v>1.07993492761283</v>
      </c>
      <c r="N455" s="7">
        <v>1.53510984264097</v>
      </c>
      <c r="O455" s="7">
        <v>1.10308561848371</v>
      </c>
      <c r="P455" s="7">
        <v>0.482233523209377</v>
      </c>
      <c r="Q455" s="7">
        <v>1.582</v>
      </c>
      <c r="R455" s="7">
        <v>1.06354446893397</v>
      </c>
      <c r="S455" s="7">
        <v>1.784</v>
      </c>
      <c r="T455" s="7">
        <v>0.912464361101026</v>
      </c>
      <c r="U455" s="7">
        <v>1.448</v>
      </c>
      <c r="V455" s="7">
        <v>0.888</v>
      </c>
      <c r="W455" s="7">
        <v>1.32110114908556</v>
      </c>
      <c r="X455" s="7">
        <v>0.392</v>
      </c>
      <c r="Y455" s="7">
        <v>1.002</v>
      </c>
      <c r="Z455" s="7">
        <v>0.9200698987253361</v>
      </c>
      <c r="AA455" s="7">
        <v>1.4995480969289001</v>
      </c>
      <c r="AB455" s="7">
        <v>3.786</v>
      </c>
      <c r="AC455" s="5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</row>
    <row r="456" spans="1:253" ht="12.75">
      <c r="A456" s="9" t="s">
        <v>147</v>
      </c>
      <c r="B456" s="7" t="s">
        <v>148</v>
      </c>
      <c r="C456" s="10" t="s">
        <v>2092</v>
      </c>
      <c r="D456" s="7" t="s">
        <v>149</v>
      </c>
      <c r="E456" s="7" t="s">
        <v>150</v>
      </c>
      <c r="F456" s="7">
        <v>1.24739928587205</v>
      </c>
      <c r="G456" s="7">
        <v>4.95989700608414</v>
      </c>
      <c r="H456" s="7">
        <v>0.417</v>
      </c>
      <c r="I456" s="7">
        <v>8.20117326848852</v>
      </c>
      <c r="J456" s="7">
        <v>4.13214439314013</v>
      </c>
      <c r="K456" s="7">
        <v>21.3933426670706</v>
      </c>
      <c r="L456" s="7">
        <v>0.517</v>
      </c>
      <c r="M456" s="7">
        <v>0.584108141138856</v>
      </c>
      <c r="N456" s="7">
        <v>0.551673981904109</v>
      </c>
      <c r="O456" s="7">
        <v>0.770176266234995</v>
      </c>
      <c r="P456" s="7">
        <v>0.575722774861923</v>
      </c>
      <c r="Q456" s="7">
        <v>2.559</v>
      </c>
      <c r="R456" s="7">
        <v>6.97577622180007</v>
      </c>
      <c r="S456" s="7">
        <v>1.2530000000000001</v>
      </c>
      <c r="T456" s="7">
        <v>0.625765885148713</v>
      </c>
      <c r="U456" s="7">
        <v>0.937</v>
      </c>
      <c r="V456" s="7">
        <v>1.255</v>
      </c>
      <c r="W456" s="7">
        <v>1.18475673562224</v>
      </c>
      <c r="X456" s="7">
        <v>0.299</v>
      </c>
      <c r="Y456" s="7">
        <v>1.047</v>
      </c>
      <c r="Z456" s="7">
        <v>3.24958114195914</v>
      </c>
      <c r="AA456" s="7">
        <v>14.4831820553112</v>
      </c>
      <c r="AB456" s="7">
        <v>16.908</v>
      </c>
      <c r="AC456" s="5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</row>
    <row r="457" spans="1:253" ht="12.75">
      <c r="A457" s="9" t="s">
        <v>151</v>
      </c>
      <c r="B457" s="7" t="s">
        <v>152</v>
      </c>
      <c r="C457" s="10" t="s">
        <v>2093</v>
      </c>
      <c r="D457" s="7" t="s">
        <v>153</v>
      </c>
      <c r="E457" s="7" t="s">
        <v>154</v>
      </c>
      <c r="F457" s="7">
        <v>0.956969986827732</v>
      </c>
      <c r="G457" s="7">
        <v>0.60598529210063</v>
      </c>
      <c r="H457" s="7">
        <v>0.279</v>
      </c>
      <c r="I457" s="7">
        <v>0.388150002892922</v>
      </c>
      <c r="J457" s="7">
        <v>0.6419590361284341</v>
      </c>
      <c r="K457" s="7">
        <v>0.9904657523273541</v>
      </c>
      <c r="L457" s="7">
        <v>1.637</v>
      </c>
      <c r="M457" s="7">
        <v>1.52496970181387</v>
      </c>
      <c r="N457" s="7">
        <v>0.574160416395185</v>
      </c>
      <c r="O457" s="7">
        <v>0.9952489575282271</v>
      </c>
      <c r="P457" s="7">
        <v>1.14445283817045</v>
      </c>
      <c r="Q457" s="7">
        <v>1.117</v>
      </c>
      <c r="R457" s="7">
        <v>0.841723747534119</v>
      </c>
      <c r="S457" s="7">
        <v>1.006</v>
      </c>
      <c r="T457" s="7">
        <v>0.5037192085679171</v>
      </c>
      <c r="U457" s="7">
        <v>1.237</v>
      </c>
      <c r="V457" s="7">
        <v>1.096</v>
      </c>
      <c r="W457" s="7">
        <v>1.05857463869035</v>
      </c>
      <c r="X457" s="7">
        <v>0.353</v>
      </c>
      <c r="Y457" s="7">
        <v>0.955</v>
      </c>
      <c r="Z457" s="7">
        <v>0.8955690885280261</v>
      </c>
      <c r="AA457" s="7">
        <v>1.23250528514704</v>
      </c>
      <c r="AB457" s="7">
        <v>1.87</v>
      </c>
      <c r="AC457" s="5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</row>
    <row r="458" spans="1:253" ht="12.75">
      <c r="A458" s="9" t="s">
        <v>155</v>
      </c>
      <c r="B458" s="7" t="s">
        <v>156</v>
      </c>
      <c r="C458" s="10" t="s">
        <v>2094</v>
      </c>
      <c r="D458" s="7" t="s">
        <v>157</v>
      </c>
      <c r="E458" s="7" t="s">
        <v>158</v>
      </c>
      <c r="F458" s="7">
        <v>0.8447150745864761</v>
      </c>
      <c r="G458" s="7">
        <v>0.909096201068299</v>
      </c>
      <c r="H458" s="7">
        <v>0.603</v>
      </c>
      <c r="I458" s="7">
        <v>1.21259264469649</v>
      </c>
      <c r="J458" s="7">
        <v>1.52446595003036</v>
      </c>
      <c r="K458" s="7">
        <v>0.484479628416479</v>
      </c>
      <c r="L458" s="7">
        <v>2.128</v>
      </c>
      <c r="M458" s="7">
        <v>1.26617230594696</v>
      </c>
      <c r="N458" s="7">
        <v>0.74573864053467</v>
      </c>
      <c r="O458" s="7">
        <v>1.06892263954123</v>
      </c>
      <c r="P458" s="7">
        <v>1.18537824055043</v>
      </c>
      <c r="Q458" s="7">
        <v>1.034</v>
      </c>
      <c r="R458" s="7">
        <v>1.33839303955736</v>
      </c>
      <c r="S458" s="7">
        <v>2.71</v>
      </c>
      <c r="T458" s="7">
        <v>0.902441738182524</v>
      </c>
      <c r="U458" s="7">
        <v>1.768</v>
      </c>
      <c r="V458" s="7">
        <v>1.594</v>
      </c>
      <c r="W458" s="7">
        <v>1.47692333590078</v>
      </c>
      <c r="X458" s="7">
        <v>4.312</v>
      </c>
      <c r="Y458" s="7">
        <v>2.576</v>
      </c>
      <c r="Z458" s="7">
        <v>3.97106552645364</v>
      </c>
      <c r="AA458" s="7">
        <v>13.2176854670769</v>
      </c>
      <c r="AB458" s="7">
        <v>31.283</v>
      </c>
      <c r="AC458" s="5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</row>
    <row r="459" spans="1:253" ht="12.75">
      <c r="A459" s="9" t="s">
        <v>159</v>
      </c>
      <c r="B459" s="7" t="s">
        <v>160</v>
      </c>
      <c r="C459" s="10" t="s">
        <v>2095</v>
      </c>
      <c r="D459" s="7" t="s">
        <v>161</v>
      </c>
      <c r="E459" s="7" t="s">
        <v>162</v>
      </c>
      <c r="F459" s="7">
        <v>1.3365805254382</v>
      </c>
      <c r="G459" s="7">
        <v>1.15551417713316</v>
      </c>
      <c r="H459" s="7">
        <v>0.895</v>
      </c>
      <c r="I459" s="7">
        <v>0.411845206557897</v>
      </c>
      <c r="J459" s="7">
        <v>1.0931730677284</v>
      </c>
      <c r="K459" s="7">
        <v>1.47509503328643</v>
      </c>
      <c r="L459" s="7">
        <v>1.195</v>
      </c>
      <c r="M459" s="7">
        <v>0.5937828101432261</v>
      </c>
      <c r="N459" s="7">
        <v>2.04242598668604</v>
      </c>
      <c r="O459" s="7">
        <v>1.62904898536351</v>
      </c>
      <c r="P459" s="7">
        <v>3.3922055159544002</v>
      </c>
      <c r="Q459" s="7">
        <v>1.328</v>
      </c>
      <c r="R459" s="7">
        <v>1.18453758969753</v>
      </c>
      <c r="S459" s="7">
        <v>2.177</v>
      </c>
      <c r="T459" s="7">
        <v>1.43469271931608</v>
      </c>
      <c r="U459" s="7">
        <v>1.8840000000000001</v>
      </c>
      <c r="V459" s="7">
        <v>1.611</v>
      </c>
      <c r="W459" s="7">
        <v>1.38715620653983</v>
      </c>
      <c r="X459" s="7">
        <v>5.244</v>
      </c>
      <c r="Y459" s="7">
        <v>2.188</v>
      </c>
      <c r="Z459" s="7">
        <v>3.07356216343636</v>
      </c>
      <c r="AA459" s="7">
        <v>7.68386123225003</v>
      </c>
      <c r="AB459" s="7">
        <v>57.248</v>
      </c>
      <c r="AC459" s="5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</row>
    <row r="460" spans="1:253" ht="12.75">
      <c r="A460" s="9" t="str">
        <f>"2210402M20"</f>
        <v>2210402M20</v>
      </c>
      <c r="B460" s="7" t="s">
        <v>163</v>
      </c>
      <c r="C460" s="7" t="s">
        <v>164</v>
      </c>
      <c r="D460" s="7" t="s">
        <v>165</v>
      </c>
      <c r="E460" s="7" t="s">
        <v>166</v>
      </c>
      <c r="F460" s="7">
        <v>1.17478162836694</v>
      </c>
      <c r="G460" s="7">
        <v>0.7947888553111541</v>
      </c>
      <c r="H460" s="7">
        <v>0.735</v>
      </c>
      <c r="I460" s="7">
        <v>1.04635010469778</v>
      </c>
      <c r="J460" s="7">
        <v>0.823241494740343</v>
      </c>
      <c r="K460" s="7">
        <v>0.8314999341726451</v>
      </c>
      <c r="L460" s="7">
        <v>0.47900000000000004</v>
      </c>
      <c r="M460" s="7">
        <v>0.49582678647397704</v>
      </c>
      <c r="N460" s="7">
        <v>0.935539829914461</v>
      </c>
      <c r="O460" s="7">
        <v>1.1412636095602</v>
      </c>
      <c r="P460" s="7">
        <v>1.28467636527387</v>
      </c>
      <c r="Q460" s="7">
        <v>1.863</v>
      </c>
      <c r="R460" s="7">
        <v>1.30627758157691</v>
      </c>
      <c r="S460" s="7">
        <v>0.892</v>
      </c>
      <c r="T460" s="7">
        <v>2.1635286819648</v>
      </c>
      <c r="U460" s="7">
        <v>0.88</v>
      </c>
      <c r="V460" s="7">
        <v>1.08</v>
      </c>
      <c r="W460" s="7">
        <v>0.9086804698517961</v>
      </c>
      <c r="X460" s="7">
        <v>1.243</v>
      </c>
      <c r="Y460" s="7">
        <v>1.456</v>
      </c>
      <c r="Z460" s="7">
        <v>1.598355486293</v>
      </c>
      <c r="AA460" s="7">
        <v>1.18830938855843</v>
      </c>
      <c r="AB460" s="7">
        <v>0.784</v>
      </c>
      <c r="AC460" s="5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</row>
    <row r="461" spans="1:253" ht="12.75">
      <c r="A461" s="9" t="str">
        <f>"2900029A15"</f>
        <v>2900029A15</v>
      </c>
      <c r="B461" s="7" t="s">
        <v>167</v>
      </c>
      <c r="C461" s="7" t="s">
        <v>168</v>
      </c>
      <c r="D461" s="7" t="s">
        <v>169</v>
      </c>
      <c r="E461" s="7" t="s">
        <v>170</v>
      </c>
      <c r="F461" s="7">
        <v>1.83753909099411</v>
      </c>
      <c r="G461" s="7">
        <v>1.83772250953775</v>
      </c>
      <c r="H461" s="7">
        <v>0.857</v>
      </c>
      <c r="I461" s="7">
        <v>1.23741619139313</v>
      </c>
      <c r="J461" s="7">
        <v>0.723137719517833</v>
      </c>
      <c r="K461" s="7">
        <v>0.9563567112970841</v>
      </c>
      <c r="L461" s="7">
        <v>0.168</v>
      </c>
      <c r="M461" s="7">
        <v>0.27814673387564604</v>
      </c>
      <c r="N461" s="7">
        <v>1.29480386202209</v>
      </c>
      <c r="O461" s="7">
        <v>1.27950416380657</v>
      </c>
      <c r="P461" s="7">
        <v>2.16537383250866</v>
      </c>
      <c r="Q461" s="7">
        <v>1.983</v>
      </c>
      <c r="R461" s="7">
        <v>1.58037928108447</v>
      </c>
      <c r="S461" s="7">
        <v>0.998</v>
      </c>
      <c r="T461" s="7">
        <v>0.86489742941384</v>
      </c>
      <c r="U461" s="7">
        <v>1.246</v>
      </c>
      <c r="V461" s="7">
        <v>1.889</v>
      </c>
      <c r="W461" s="7">
        <v>1.25419923192033</v>
      </c>
      <c r="X461" s="7">
        <v>2.333</v>
      </c>
      <c r="Y461" s="7">
        <v>1.977</v>
      </c>
      <c r="Z461" s="7">
        <v>2.32112938711367</v>
      </c>
      <c r="AA461" s="7">
        <v>1.19204425305888</v>
      </c>
      <c r="AB461" s="7">
        <v>1.221</v>
      </c>
      <c r="AC461" s="5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</row>
    <row r="462" spans="1:253" ht="12.75">
      <c r="A462" s="9" t="str">
        <f>"5830401B18"</f>
        <v>5830401B18</v>
      </c>
      <c r="B462" s="7" t="s">
        <v>171</v>
      </c>
      <c r="C462" s="7" t="s">
        <v>172</v>
      </c>
      <c r="D462" s="7" t="s">
        <v>173</v>
      </c>
      <c r="E462" s="7" t="s">
        <v>477</v>
      </c>
      <c r="F462" s="7">
        <v>1.00493014917295</v>
      </c>
      <c r="G462" s="7">
        <v>1.62856033768935</v>
      </c>
      <c r="H462" s="7">
        <v>1.212</v>
      </c>
      <c r="I462" s="7">
        <v>1.70643077822208</v>
      </c>
      <c r="J462" s="7">
        <v>0.9507368502476191</v>
      </c>
      <c r="K462" s="7">
        <v>1.13165798406502</v>
      </c>
      <c r="L462" s="7">
        <v>1.354</v>
      </c>
      <c r="M462" s="7">
        <v>0.85620820688677</v>
      </c>
      <c r="N462" s="7">
        <v>2.19570590712695</v>
      </c>
      <c r="O462" s="7">
        <v>4.28364889577714</v>
      </c>
      <c r="P462" s="7">
        <v>4.45489618254925</v>
      </c>
      <c r="Q462" s="7">
        <v>1.592</v>
      </c>
      <c r="R462" s="7">
        <v>2.10542967550903</v>
      </c>
      <c r="S462" s="7">
        <v>3.512</v>
      </c>
      <c r="T462" s="7">
        <v>2.44119523628725</v>
      </c>
      <c r="U462" s="7">
        <v>2.06</v>
      </c>
      <c r="V462" s="7">
        <v>2.173</v>
      </c>
      <c r="W462" s="7">
        <v>4.01496188962476</v>
      </c>
      <c r="X462" s="7">
        <v>3.162</v>
      </c>
      <c r="Y462" s="7">
        <v>1.946</v>
      </c>
      <c r="Z462" s="7">
        <v>1.76276881788022</v>
      </c>
      <c r="AA462" s="7">
        <v>2.87833557501006</v>
      </c>
      <c r="AB462" s="7">
        <v>6.953</v>
      </c>
      <c r="AC462" s="5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</row>
    <row r="463" spans="1:253" ht="12.75">
      <c r="A463" s="9" t="str">
        <f>"9030611B09"</f>
        <v>9030611B09</v>
      </c>
      <c r="B463" s="7" t="s">
        <v>363</v>
      </c>
      <c r="C463" s="7" t="s">
        <v>364</v>
      </c>
      <c r="D463" s="7" t="s">
        <v>365</v>
      </c>
      <c r="E463" s="7" t="s">
        <v>366</v>
      </c>
      <c r="F463" s="7">
        <v>2.74565376931817</v>
      </c>
      <c r="G463" s="7">
        <v>1.9035765852456</v>
      </c>
      <c r="H463" s="7">
        <v>1.403</v>
      </c>
      <c r="I463" s="7">
        <v>1.91555035342408</v>
      </c>
      <c r="J463" s="7">
        <v>3.38460326573223</v>
      </c>
      <c r="K463" s="7">
        <v>3.42770469610762</v>
      </c>
      <c r="L463" s="7">
        <v>0.7020000000000001</v>
      </c>
      <c r="M463" s="7">
        <v>0.9082095527852599</v>
      </c>
      <c r="N463" s="7">
        <v>1.96565519508756</v>
      </c>
      <c r="O463" s="7">
        <v>2.45310148999822</v>
      </c>
      <c r="P463" s="7">
        <v>4.1188399784794</v>
      </c>
      <c r="Q463" s="7">
        <v>2.15</v>
      </c>
      <c r="R463" s="7">
        <v>2.45720597106234</v>
      </c>
      <c r="S463" s="7">
        <v>2.46</v>
      </c>
      <c r="T463" s="7">
        <v>3.98256291567543</v>
      </c>
      <c r="U463" s="7">
        <v>2.039</v>
      </c>
      <c r="V463" s="7">
        <v>1.823</v>
      </c>
      <c r="W463" s="7">
        <v>2.45335258262875</v>
      </c>
      <c r="X463" s="7">
        <v>1.794</v>
      </c>
      <c r="Y463" s="7">
        <v>1.981</v>
      </c>
      <c r="Z463" s="7">
        <v>3.14319604504977</v>
      </c>
      <c r="AA463" s="7">
        <v>2.54406520222018</v>
      </c>
      <c r="AB463" s="7">
        <v>2.486</v>
      </c>
      <c r="AC463" s="5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</row>
    <row r="464" spans="1:253" ht="12.75">
      <c r="A464" s="9" t="str">
        <f>"A930009E21"</f>
        <v>A930009E21</v>
      </c>
      <c r="B464" s="7" t="s">
        <v>367</v>
      </c>
      <c r="C464" s="7" t="s">
        <v>368</v>
      </c>
      <c r="D464" s="7" t="s">
        <v>369</v>
      </c>
      <c r="E464" s="7" t="s">
        <v>370</v>
      </c>
      <c r="F464" s="7">
        <v>1.20082885104791</v>
      </c>
      <c r="G464" s="7">
        <v>0.9482639949943751</v>
      </c>
      <c r="H464" s="7">
        <v>0.872</v>
      </c>
      <c r="I464" s="7">
        <v>0.441558239725087</v>
      </c>
      <c r="J464" s="7">
        <v>0.5886699617562531</v>
      </c>
      <c r="K464" s="7">
        <v>1.24721883550616</v>
      </c>
      <c r="L464" s="7">
        <v>0.611</v>
      </c>
      <c r="M464" s="7">
        <v>0.83323086800139</v>
      </c>
      <c r="N464" s="7">
        <v>1.17638768693503</v>
      </c>
      <c r="O464" s="7">
        <v>1.75929657815228</v>
      </c>
      <c r="P464" s="7">
        <v>2.53666463379006</v>
      </c>
      <c r="Q464" s="7">
        <v>1.395</v>
      </c>
      <c r="R464" s="7">
        <v>1.3122525505035</v>
      </c>
      <c r="S464" s="7">
        <v>1.202</v>
      </c>
      <c r="T464" s="7">
        <v>0.7547571257650281</v>
      </c>
      <c r="U464" s="7">
        <v>1.197</v>
      </c>
      <c r="V464" s="7">
        <v>1.572</v>
      </c>
      <c r="W464" s="7">
        <v>1.09583646597225</v>
      </c>
      <c r="X464" s="7">
        <v>1.083</v>
      </c>
      <c r="Y464" s="7">
        <v>1.311</v>
      </c>
      <c r="Z464" s="7">
        <v>1.4481268342937</v>
      </c>
      <c r="AA464" s="7">
        <v>3.12981645137339</v>
      </c>
      <c r="AB464" s="7">
        <v>2.508</v>
      </c>
      <c r="AC464" s="5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</row>
    <row r="465" spans="1:253" ht="12.75">
      <c r="A465" s="9" t="str">
        <f>"4933424C13"</f>
        <v>4933424C13</v>
      </c>
      <c r="B465" s="7" t="s">
        <v>371</v>
      </c>
      <c r="C465" s="7" t="s">
        <v>372</v>
      </c>
      <c r="D465" s="7" t="s">
        <v>373</v>
      </c>
      <c r="E465" s="7" t="s">
        <v>374</v>
      </c>
      <c r="F465" s="7">
        <v>1.47683511981392</v>
      </c>
      <c r="G465" s="7">
        <v>0.846995913127759</v>
      </c>
      <c r="H465" s="7">
        <v>1.401</v>
      </c>
      <c r="I465" s="7">
        <v>0.278324614477483</v>
      </c>
      <c r="J465" s="7">
        <v>1.25901663563435</v>
      </c>
      <c r="K465" s="7">
        <v>2.25493563750224</v>
      </c>
      <c r="L465" s="7">
        <v>0.5740000000000001</v>
      </c>
      <c r="M465" s="7">
        <v>0.5695961376323</v>
      </c>
      <c r="N465" s="7">
        <v>1.35699958340778</v>
      </c>
      <c r="O465" s="7">
        <v>1.47142012490744</v>
      </c>
      <c r="P465" s="7">
        <v>0.9987874543924321</v>
      </c>
      <c r="Q465" s="7">
        <v>1.33</v>
      </c>
      <c r="R465" s="7">
        <v>0.6243842528292141</v>
      </c>
      <c r="S465" s="7">
        <v>0.972</v>
      </c>
      <c r="T465" s="7">
        <v>1.03404358824817</v>
      </c>
      <c r="U465" s="7">
        <v>1.23</v>
      </c>
      <c r="V465" s="7">
        <v>0.9460000000000001</v>
      </c>
      <c r="W465" s="7">
        <v>0.85448144835085</v>
      </c>
      <c r="X465" s="7">
        <v>1.162</v>
      </c>
      <c r="Y465" s="7">
        <v>2.135</v>
      </c>
      <c r="Z465" s="7">
        <v>1.64993613933997</v>
      </c>
      <c r="AA465" s="7">
        <v>0.5365755332306811</v>
      </c>
      <c r="AB465" s="7">
        <v>0.792</v>
      </c>
      <c r="AC465" s="5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</row>
    <row r="466" spans="1:253" ht="12.75">
      <c r="A466" s="9" t="str">
        <f>"2610014F08"</f>
        <v>2610014F08</v>
      </c>
      <c r="B466" s="7" t="s">
        <v>375</v>
      </c>
      <c r="C466" s="7" t="s">
        <v>376</v>
      </c>
      <c r="D466" s="7" t="s">
        <v>377</v>
      </c>
      <c r="E466" s="7" t="s">
        <v>378</v>
      </c>
      <c r="F466" s="7">
        <v>1.05983687180518</v>
      </c>
      <c r="G466" s="7">
        <v>0.9558165530478321</v>
      </c>
      <c r="H466" s="7">
        <v>0.977</v>
      </c>
      <c r="I466" s="7">
        <v>0.27531569972637504</v>
      </c>
      <c r="J466" s="7">
        <v>0.894459603480736</v>
      </c>
      <c r="K466" s="7">
        <v>1.26032679395403</v>
      </c>
      <c r="L466" s="7">
        <v>0.536</v>
      </c>
      <c r="M466" s="7">
        <v>0.48131478296742203</v>
      </c>
      <c r="N466" s="7">
        <v>0.84186257349775</v>
      </c>
      <c r="O466" s="7">
        <v>1.06637372376592</v>
      </c>
      <c r="P466" s="7">
        <v>0.84664398775455</v>
      </c>
      <c r="Q466" s="7">
        <v>1.405</v>
      </c>
      <c r="R466" s="7">
        <v>0.768530378183326</v>
      </c>
      <c r="S466" s="7">
        <v>1.064</v>
      </c>
      <c r="T466" s="7">
        <v>0.6320848666421951</v>
      </c>
      <c r="U466" s="7">
        <v>0.892</v>
      </c>
      <c r="V466" s="7">
        <v>1.057</v>
      </c>
      <c r="W466" s="7">
        <v>0.8722655022808481</v>
      </c>
      <c r="X466" s="7">
        <v>0.547</v>
      </c>
      <c r="Y466" s="7">
        <v>1.866</v>
      </c>
      <c r="Z466" s="7">
        <v>1.72537284442116</v>
      </c>
      <c r="AA466" s="7">
        <v>0.584506294319732</v>
      </c>
      <c r="AB466" s="7">
        <v>0.578</v>
      </c>
      <c r="AC466" s="5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</row>
    <row r="467" spans="1:253" ht="12.75">
      <c r="A467" s="9" t="str">
        <f>"1110008G13"</f>
        <v>1110008G13</v>
      </c>
      <c r="B467" s="7" t="s">
        <v>379</v>
      </c>
      <c r="C467" s="7" t="s">
        <v>380</v>
      </c>
      <c r="D467" s="7" t="s">
        <v>85</v>
      </c>
      <c r="E467" s="7" t="s">
        <v>86</v>
      </c>
      <c r="F467" s="7">
        <v>1.32606623591493</v>
      </c>
      <c r="G467" s="7">
        <v>1.08641136453125</v>
      </c>
      <c r="H467" s="7">
        <v>1.75</v>
      </c>
      <c r="I467" s="7">
        <v>0.402442347960684</v>
      </c>
      <c r="J467" s="7">
        <v>0.915376810243648</v>
      </c>
      <c r="K467" s="7">
        <v>1.09979579402859</v>
      </c>
      <c r="L467" s="7">
        <v>0.453</v>
      </c>
      <c r="M467" s="7">
        <v>0.529688127989273</v>
      </c>
      <c r="N467" s="7">
        <v>1.8980424547774</v>
      </c>
      <c r="O467" s="7">
        <v>2.30841064131945</v>
      </c>
      <c r="P467" s="7">
        <v>2.1522743025387</v>
      </c>
      <c r="Q467" s="7">
        <v>1.852</v>
      </c>
      <c r="R467" s="7">
        <v>1.05159453108078</v>
      </c>
      <c r="S467" s="7">
        <v>1.658</v>
      </c>
      <c r="T467" s="7">
        <v>1.80230944809199</v>
      </c>
      <c r="U467" s="7">
        <v>1.786</v>
      </c>
      <c r="V467" s="7">
        <v>1.539</v>
      </c>
      <c r="W467" s="7">
        <v>1.03062826822892</v>
      </c>
      <c r="X467" s="7">
        <v>2.055</v>
      </c>
      <c r="Y467" s="7">
        <v>2.579</v>
      </c>
      <c r="Z467" s="7">
        <v>1.74084704033526</v>
      </c>
      <c r="AA467" s="7">
        <v>0.730788487253851</v>
      </c>
      <c r="AB467" s="7">
        <v>0.682</v>
      </c>
      <c r="AC467" s="5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</row>
    <row r="468" spans="1:253" ht="12.75">
      <c r="A468" s="9" t="str">
        <f>"2010107E08"</f>
        <v>2010107E08</v>
      </c>
      <c r="B468" s="7" t="s">
        <v>87</v>
      </c>
      <c r="C468" s="7" t="s">
        <v>88</v>
      </c>
      <c r="D468" s="7" t="s">
        <v>89</v>
      </c>
      <c r="E468" s="7" t="s">
        <v>90</v>
      </c>
      <c r="F468" s="7">
        <v>0.736195048560303</v>
      </c>
      <c r="G468" s="7">
        <v>0.49098930248683403</v>
      </c>
      <c r="H468" s="7">
        <v>0.169</v>
      </c>
      <c r="I468" s="7">
        <v>0.48857253271114803</v>
      </c>
      <c r="J468" s="7">
        <v>0.48956224399864307</v>
      </c>
      <c r="K468" s="7">
        <v>0.62766657889686</v>
      </c>
      <c r="L468" s="7">
        <v>1.581</v>
      </c>
      <c r="M468" s="7">
        <v>1.45120035065554</v>
      </c>
      <c r="N468" s="7">
        <v>0.870720133326468</v>
      </c>
      <c r="O468" s="7">
        <v>1.61783479085706</v>
      </c>
      <c r="P468" s="7">
        <v>1.40596173689269</v>
      </c>
      <c r="Q468" s="7">
        <v>1.233</v>
      </c>
      <c r="R468" s="7">
        <v>0.8454581031132411</v>
      </c>
      <c r="S468" s="7">
        <v>1.029</v>
      </c>
      <c r="T468" s="7">
        <v>0.6836650548482051</v>
      </c>
      <c r="U468" s="7">
        <v>0.87</v>
      </c>
      <c r="V468" s="7">
        <v>1.013</v>
      </c>
      <c r="W468" s="7">
        <v>1.27537072469413</v>
      </c>
      <c r="X468" s="7">
        <v>1.787</v>
      </c>
      <c r="Y468" s="7">
        <v>1.127</v>
      </c>
      <c r="Z468" s="7">
        <v>0.618323078400559</v>
      </c>
      <c r="AA468" s="7">
        <v>3.01652556152654</v>
      </c>
      <c r="AB468" s="7">
        <v>0.49</v>
      </c>
      <c r="AC468" s="5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</row>
    <row r="469" spans="1:253" ht="12.75">
      <c r="A469" s="9" t="str">
        <f>"8030473B06"</f>
        <v>8030473B06</v>
      </c>
      <c r="B469" s="7" t="s">
        <v>91</v>
      </c>
      <c r="C469" s="7" t="s">
        <v>92</v>
      </c>
      <c r="D469" s="7" t="s">
        <v>93</v>
      </c>
      <c r="E469" s="7" t="s">
        <v>94</v>
      </c>
      <c r="F469" s="7">
        <v>1.18702841638296</v>
      </c>
      <c r="G469" s="7">
        <v>1.21717666623049</v>
      </c>
      <c r="H469" s="7">
        <v>0.521</v>
      </c>
      <c r="I469" s="7">
        <v>1.05123959116833</v>
      </c>
      <c r="J469" s="7">
        <v>1.55235555904758</v>
      </c>
      <c r="K469" s="7">
        <v>0.953216736168721</v>
      </c>
      <c r="L469" s="7">
        <v>1.367</v>
      </c>
      <c r="M469" s="7">
        <v>1.61566972372984</v>
      </c>
      <c r="N469" s="7">
        <v>1.14320164535621</v>
      </c>
      <c r="O469" s="7">
        <v>1.90070456566153</v>
      </c>
      <c r="P469" s="7">
        <v>0.9808818463546191</v>
      </c>
      <c r="Q469" s="7">
        <v>1.789</v>
      </c>
      <c r="R469" s="7">
        <v>1.284618319218</v>
      </c>
      <c r="S469" s="7">
        <v>1.176</v>
      </c>
      <c r="T469" s="7">
        <v>0.734455309636132</v>
      </c>
      <c r="U469" s="7">
        <v>0.927</v>
      </c>
      <c r="V469" s="7">
        <v>1.2</v>
      </c>
      <c r="W469" s="7">
        <v>1.38292190798507</v>
      </c>
      <c r="X469" s="7">
        <v>1.565</v>
      </c>
      <c r="Y469" s="7">
        <v>3.397</v>
      </c>
      <c r="Z469" s="7">
        <v>1.59190790466213</v>
      </c>
      <c r="AA469" s="7">
        <v>2.26706275177046</v>
      </c>
      <c r="AB469" s="7">
        <v>0.418</v>
      </c>
      <c r="AC469" s="5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</row>
    <row r="470" spans="1:253" ht="12.75">
      <c r="A470" s="9" t="str">
        <f>"1700021J16"</f>
        <v>1700021J16</v>
      </c>
      <c r="B470" s="7" t="s">
        <v>95</v>
      </c>
      <c r="C470" s="7" t="s">
        <v>96</v>
      </c>
      <c r="D470" s="7" t="s">
        <v>97</v>
      </c>
      <c r="E470" s="7" t="s">
        <v>98</v>
      </c>
      <c r="F470" s="7">
        <v>0.6583689031002591</v>
      </c>
      <c r="G470" s="7">
        <v>0.9255502538822421</v>
      </c>
      <c r="H470" s="7">
        <v>0.419</v>
      </c>
      <c r="I470" s="7">
        <v>0.658200101804857</v>
      </c>
      <c r="J470" s="7">
        <v>0.7629800181138571</v>
      </c>
      <c r="K470" s="7">
        <v>0.681062950778587</v>
      </c>
      <c r="L470" s="7">
        <v>0.392</v>
      </c>
      <c r="M470" s="7">
        <v>0.356753419536154</v>
      </c>
      <c r="N470" s="7">
        <v>3.69806191561005</v>
      </c>
      <c r="O470" s="7">
        <v>3.90924148321506</v>
      </c>
      <c r="P470" s="7">
        <v>2.56321654836617</v>
      </c>
      <c r="Q470" s="7">
        <v>1.099</v>
      </c>
      <c r="R470" s="7">
        <v>0.9746668061508661</v>
      </c>
      <c r="S470" s="7">
        <v>0.906</v>
      </c>
      <c r="T470" s="7">
        <v>1.39576379634295</v>
      </c>
      <c r="U470" s="7">
        <v>2.009</v>
      </c>
      <c r="V470" s="7">
        <v>2.742</v>
      </c>
      <c r="W470" s="7">
        <v>1.52350062000315</v>
      </c>
      <c r="X470" s="7">
        <v>1.383</v>
      </c>
      <c r="Y470" s="7">
        <v>1.641</v>
      </c>
      <c r="Z470" s="7">
        <v>1.35399214248298</v>
      </c>
      <c r="AA470" s="7">
        <v>1.07003867937766</v>
      </c>
      <c r="AB470" s="7">
        <v>0.189</v>
      </c>
      <c r="AC470" s="5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</row>
    <row r="471" spans="1:253" ht="12.75">
      <c r="A471" s="9" t="str">
        <f>"2610002F09"</f>
        <v>2610002F09</v>
      </c>
      <c r="B471" s="7" t="s">
        <v>99</v>
      </c>
      <c r="C471" s="7" t="s">
        <v>100</v>
      </c>
      <c r="D471" s="7" t="s">
        <v>101</v>
      </c>
      <c r="E471" s="7" t="s">
        <v>102</v>
      </c>
      <c r="F471" s="7">
        <v>0.7792640492587121</v>
      </c>
      <c r="G471" s="7">
        <v>1.67876289291856</v>
      </c>
      <c r="H471" s="7">
        <v>1.078</v>
      </c>
      <c r="I471" s="7">
        <v>1.5063379472734</v>
      </c>
      <c r="J471" s="7">
        <v>1.40643314043964</v>
      </c>
      <c r="K471" s="7">
        <v>1.13936097579933</v>
      </c>
      <c r="L471" s="7">
        <v>0.8290000000000001</v>
      </c>
      <c r="M471" s="7">
        <v>0.5163854581082641</v>
      </c>
      <c r="N471" s="7">
        <v>0.7407645335985511</v>
      </c>
      <c r="O471" s="7">
        <v>1.8164102116292</v>
      </c>
      <c r="P471" s="7">
        <v>1.3410041515852</v>
      </c>
      <c r="Q471" s="7">
        <v>1.149</v>
      </c>
      <c r="R471" s="7">
        <v>1.69315681957396</v>
      </c>
      <c r="S471" s="7">
        <v>3.822</v>
      </c>
      <c r="T471" s="7">
        <v>1.3300290689737</v>
      </c>
      <c r="U471" s="7">
        <v>1.782</v>
      </c>
      <c r="V471" s="7">
        <v>1.158</v>
      </c>
      <c r="W471" s="7">
        <v>1.86478508351692</v>
      </c>
      <c r="X471" s="7">
        <v>2.255</v>
      </c>
      <c r="Y471" s="7">
        <v>1.35</v>
      </c>
      <c r="Z471" s="7">
        <v>1.07803564868168</v>
      </c>
      <c r="AA471" s="7">
        <v>0.633682010242266</v>
      </c>
      <c r="AB471" s="7">
        <v>9.184</v>
      </c>
      <c r="AC471" s="5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</row>
    <row r="472" spans="1:253" ht="12.75">
      <c r="A472" s="9" t="str">
        <f>"2700038N19"</f>
        <v>2700038N19</v>
      </c>
      <c r="B472" s="7" t="s">
        <v>103</v>
      </c>
      <c r="C472" s="7" t="s">
        <v>104</v>
      </c>
      <c r="D472" s="7" t="s">
        <v>105</v>
      </c>
      <c r="E472" s="7" t="s">
        <v>106</v>
      </c>
      <c r="F472" s="7">
        <v>1.34138898086042</v>
      </c>
      <c r="G472" s="7">
        <v>0.854182687510698</v>
      </c>
      <c r="H472" s="7">
        <v>0.578</v>
      </c>
      <c r="I472" s="7">
        <v>0.5743266031177241</v>
      </c>
      <c r="J472" s="7">
        <v>0.5582902090767841</v>
      </c>
      <c r="K472" s="7">
        <v>0.7097307439125561</v>
      </c>
      <c r="L472" s="7">
        <v>0.49</v>
      </c>
      <c r="M472" s="7">
        <v>0.721972174451132</v>
      </c>
      <c r="N472" s="7">
        <v>0.45029675452357604</v>
      </c>
      <c r="O472" s="7">
        <v>0.649824593145495</v>
      </c>
      <c r="P472" s="7">
        <v>0.5816227252714851</v>
      </c>
      <c r="Q472" s="7">
        <v>1.098</v>
      </c>
      <c r="R472" s="7">
        <v>0.9948323262781251</v>
      </c>
      <c r="S472" s="7">
        <v>0.809</v>
      </c>
      <c r="T472" s="7">
        <v>0.6046879236988321</v>
      </c>
      <c r="U472" s="7">
        <v>0.912</v>
      </c>
      <c r="V472" s="7">
        <v>0.893</v>
      </c>
      <c r="W472" s="7">
        <v>0.7189838945984861</v>
      </c>
      <c r="X472" s="7">
        <v>0.356</v>
      </c>
      <c r="Y472" s="7">
        <v>1.453</v>
      </c>
      <c r="Z472" s="7">
        <v>1.73568897503056</v>
      </c>
      <c r="AA472" s="7">
        <v>1.85311526963775</v>
      </c>
      <c r="AB472" s="7">
        <v>1.5030000000000001</v>
      </c>
      <c r="AC472" s="5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</row>
    <row r="473" spans="1:253" ht="12.75">
      <c r="A473" s="9" t="str">
        <f>"1110002O23"</f>
        <v>1110002O23</v>
      </c>
      <c r="B473" s="7" t="s">
        <v>107</v>
      </c>
      <c r="C473" s="7" t="s">
        <v>108</v>
      </c>
      <c r="D473" s="7" t="s">
        <v>109</v>
      </c>
      <c r="E473" s="7" t="s">
        <v>110</v>
      </c>
      <c r="F473" s="7">
        <v>0.839130350239071</v>
      </c>
      <c r="G473" s="7">
        <v>0.874431154899941</v>
      </c>
      <c r="H473" s="7">
        <v>0.528</v>
      </c>
      <c r="I473" s="7">
        <v>0.725524569360897</v>
      </c>
      <c r="J473" s="7">
        <v>0.45320614652977104</v>
      </c>
      <c r="K473" s="7">
        <v>0.37876066125560504</v>
      </c>
      <c r="L473" s="7">
        <v>0.28</v>
      </c>
      <c r="M473" s="7">
        <v>0.322892078020858</v>
      </c>
      <c r="N473" s="7">
        <v>1.33657817297278</v>
      </c>
      <c r="O473" s="7">
        <v>1.24972618664771</v>
      </c>
      <c r="P473" s="7">
        <v>1.67158987144418</v>
      </c>
      <c r="Q473" s="7">
        <v>1.443</v>
      </c>
      <c r="R473" s="7">
        <v>1.1501815183696</v>
      </c>
      <c r="S473" s="7">
        <v>1.281</v>
      </c>
      <c r="T473" s="7">
        <v>0.7153023279042591</v>
      </c>
      <c r="U473" s="7">
        <v>1.177</v>
      </c>
      <c r="V473" s="7">
        <v>2.355</v>
      </c>
      <c r="W473" s="7">
        <v>1.72166579236598</v>
      </c>
      <c r="X473" s="7">
        <v>1.616</v>
      </c>
      <c r="Y473" s="7">
        <v>1.426</v>
      </c>
      <c r="Z473" s="7">
        <v>1.04515298236424</v>
      </c>
      <c r="AA473" s="7">
        <v>0.920644099359834</v>
      </c>
      <c r="AB473" s="7">
        <v>1.277</v>
      </c>
      <c r="AC473" s="5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</row>
    <row r="474" spans="1:253" ht="12.75">
      <c r="A474" s="9" t="str">
        <f>"1500011D07"</f>
        <v>1500011D07</v>
      </c>
      <c r="B474" s="7" t="s">
        <v>111</v>
      </c>
      <c r="C474" s="7" t="s">
        <v>112</v>
      </c>
      <c r="D474" s="7" t="s">
        <v>113</v>
      </c>
      <c r="E474" s="7" t="s">
        <v>114</v>
      </c>
      <c r="F474" s="7">
        <v>1.06420853968892</v>
      </c>
      <c r="G474" s="7">
        <v>0.6711283725685441</v>
      </c>
      <c r="H474" s="7">
        <v>0.278</v>
      </c>
      <c r="I474" s="7">
        <v>0.562667058457181</v>
      </c>
      <c r="J474" s="7">
        <v>0.319236417500641</v>
      </c>
      <c r="K474" s="7">
        <v>0.5554593884876681</v>
      </c>
      <c r="L474" s="7">
        <v>0.617</v>
      </c>
      <c r="M474" s="7">
        <v>0.574433472134485</v>
      </c>
      <c r="N474" s="7">
        <v>86.5180813859369</v>
      </c>
      <c r="O474" s="7">
        <v>45.9814538677527</v>
      </c>
      <c r="P474" s="7">
        <v>113.176631719526</v>
      </c>
      <c r="Q474" s="7">
        <v>1.508</v>
      </c>
      <c r="R474" s="7">
        <v>1.20619685205644</v>
      </c>
      <c r="S474" s="7">
        <v>2.484</v>
      </c>
      <c r="T474" s="7">
        <v>1.45537614741222</v>
      </c>
      <c r="U474" s="7">
        <v>1.081</v>
      </c>
      <c r="V474" s="7">
        <v>16.365</v>
      </c>
      <c r="W474" s="7">
        <v>13.2584356346689</v>
      </c>
      <c r="X474" s="7">
        <v>4.293</v>
      </c>
      <c r="Y474" s="7">
        <v>1.155</v>
      </c>
      <c r="Z474" s="7">
        <v>1.01484934869914</v>
      </c>
      <c r="AA474" s="7">
        <v>1.46468936159141</v>
      </c>
      <c r="AB474" s="7">
        <v>1.887</v>
      </c>
      <c r="AC474" s="5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</row>
    <row r="475" spans="1:253" ht="12.75">
      <c r="A475" s="9" t="str">
        <f>"0610037L19"</f>
        <v>0610037L19</v>
      </c>
      <c r="B475" s="7" t="s">
        <v>115</v>
      </c>
      <c r="C475" s="7" t="s">
        <v>116</v>
      </c>
      <c r="D475" s="7" t="s">
        <v>117</v>
      </c>
      <c r="E475" s="7" t="s">
        <v>118</v>
      </c>
      <c r="F475" s="7">
        <v>1.13904902640622</v>
      </c>
      <c r="G475" s="7">
        <v>0.8072142983504651</v>
      </c>
      <c r="H475" s="7">
        <v>0.965</v>
      </c>
      <c r="I475" s="7">
        <v>0.46224452863895404</v>
      </c>
      <c r="J475" s="7">
        <v>0.45021797413507</v>
      </c>
      <c r="K475" s="7">
        <v>0.6223087191900221</v>
      </c>
      <c r="L475" s="7">
        <v>0.551</v>
      </c>
      <c r="M475" s="7">
        <v>0.708669504570123</v>
      </c>
      <c r="N475" s="7">
        <v>46.2764764676163</v>
      </c>
      <c r="O475" s="7">
        <v>19.841528989228</v>
      </c>
      <c r="P475" s="7">
        <v>77.1707397429372</v>
      </c>
      <c r="Q475" s="7">
        <v>1.336</v>
      </c>
      <c r="R475" s="7">
        <v>1.0306821398377</v>
      </c>
      <c r="S475" s="7">
        <v>1.837</v>
      </c>
      <c r="T475" s="7">
        <v>1.24981053274704</v>
      </c>
      <c r="U475" s="7">
        <v>1.88</v>
      </c>
      <c r="V475" s="7">
        <v>4.206</v>
      </c>
      <c r="W475" s="7">
        <v>6.17360729284212</v>
      </c>
      <c r="X475" s="7">
        <v>1.954</v>
      </c>
      <c r="Y475" s="7">
        <v>1.427</v>
      </c>
      <c r="Z475" s="7">
        <v>0.9342545783132531</v>
      </c>
      <c r="AA475" s="7">
        <v>0.913796847775684</v>
      </c>
      <c r="AB475" s="7">
        <v>1.6360000000000001</v>
      </c>
      <c r="AC475" s="5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</row>
    <row r="476" spans="1:253" ht="12.75">
      <c r="A476" s="9" t="s">
        <v>119</v>
      </c>
      <c r="B476" s="7" t="s">
        <v>120</v>
      </c>
      <c r="C476" s="10" t="s">
        <v>2098</v>
      </c>
      <c r="D476" s="7" t="s">
        <v>121</v>
      </c>
      <c r="E476" s="7" t="s">
        <v>78</v>
      </c>
      <c r="F476" s="7">
        <v>2.37620572317145</v>
      </c>
      <c r="G476" s="7">
        <v>0.740790607088307</v>
      </c>
      <c r="H476" s="7">
        <v>0.972</v>
      </c>
      <c r="I476" s="7">
        <v>1.22462830370092</v>
      </c>
      <c r="J476" s="7">
        <v>0.556796122879434</v>
      </c>
      <c r="K476" s="7">
        <v>1.22461215712276</v>
      </c>
      <c r="L476" s="7">
        <v>0.9390000000000001</v>
      </c>
      <c r="M476" s="7">
        <v>1.22384562905284</v>
      </c>
      <c r="N476" s="7">
        <v>0.42273257397316705</v>
      </c>
      <c r="O476" s="7">
        <v>0.636661614203019</v>
      </c>
      <c r="P476" s="7">
        <v>0.7605265154978791</v>
      </c>
      <c r="Q476" s="7">
        <v>1.255</v>
      </c>
      <c r="R476" s="7">
        <v>0.879814174441165</v>
      </c>
      <c r="S476" s="7">
        <v>1.066</v>
      </c>
      <c r="T476" s="7">
        <v>1.10377989162563</v>
      </c>
      <c r="U476" s="7">
        <v>1.017</v>
      </c>
      <c r="V476" s="7">
        <v>1.613</v>
      </c>
      <c r="W476" s="7">
        <v>1.04333116389321</v>
      </c>
      <c r="X476" s="7">
        <v>1.66</v>
      </c>
      <c r="Y476" s="7">
        <v>1.075</v>
      </c>
      <c r="Z476" s="7">
        <v>0.81819810895757</v>
      </c>
      <c r="AA476" s="7">
        <v>0.8720908608540421</v>
      </c>
      <c r="AB476" s="7">
        <v>0.615</v>
      </c>
      <c r="AC476" s="5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</row>
    <row r="477" spans="1:253" ht="12.75">
      <c r="A477" s="9" t="s">
        <v>79</v>
      </c>
      <c r="B477" s="7" t="s">
        <v>80</v>
      </c>
      <c r="C477" s="7" t="s">
        <v>81</v>
      </c>
      <c r="D477" s="7" t="s">
        <v>82</v>
      </c>
      <c r="E477" s="7" t="s">
        <v>313</v>
      </c>
      <c r="F477" s="7">
        <v>1.56259916907263</v>
      </c>
      <c r="G477" s="7">
        <v>0.84441562220476</v>
      </c>
      <c r="H477" s="7">
        <v>0.47300000000000003</v>
      </c>
      <c r="I477" s="7">
        <v>0.6890414780037141</v>
      </c>
      <c r="J477" s="7">
        <v>0.710188972474125</v>
      </c>
      <c r="K477" s="7">
        <v>1.40868363690583</v>
      </c>
      <c r="L477" s="7">
        <v>0.792</v>
      </c>
      <c r="M477" s="7">
        <v>0.7268095089533171</v>
      </c>
      <c r="N477" s="7">
        <v>0.418133568316821</v>
      </c>
      <c r="O477" s="7">
        <v>1.35994138579158</v>
      </c>
      <c r="P477" s="7">
        <v>0.677127201641176</v>
      </c>
      <c r="Q477" s="7">
        <v>0.923</v>
      </c>
      <c r="R477" s="7">
        <v>0.897739081220951</v>
      </c>
      <c r="S477" s="7">
        <v>1.136</v>
      </c>
      <c r="T477" s="7">
        <v>0.8172555265561521</v>
      </c>
      <c r="U477" s="7">
        <v>1.015</v>
      </c>
      <c r="V477" s="7">
        <v>1.64</v>
      </c>
      <c r="W477" s="7">
        <v>0.80959788367038</v>
      </c>
      <c r="X477" s="7">
        <v>0.28300000000000003</v>
      </c>
      <c r="Y477" s="7">
        <v>1.241</v>
      </c>
      <c r="Z477" s="7">
        <v>1.27662116291252</v>
      </c>
      <c r="AA477" s="7">
        <v>0.8160678933473581</v>
      </c>
      <c r="AB477" s="7">
        <v>2.782</v>
      </c>
      <c r="AC477" s="5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</row>
    <row r="478" spans="1:253" ht="12.75">
      <c r="A478" s="9" t="s">
        <v>314</v>
      </c>
      <c r="B478" s="7" t="s">
        <v>315</v>
      </c>
      <c r="C478" s="7" t="s">
        <v>316</v>
      </c>
      <c r="D478" s="7" t="s">
        <v>317</v>
      </c>
      <c r="E478" s="7" t="s">
        <v>318</v>
      </c>
      <c r="F478" s="7">
        <v>4.95394570269673</v>
      </c>
      <c r="G478" s="7">
        <v>3.16258526492978</v>
      </c>
      <c r="H478" s="7">
        <v>2.6390000000000002</v>
      </c>
      <c r="I478" s="7">
        <v>8.47611285387101</v>
      </c>
      <c r="J478" s="7">
        <v>0.536874973581422</v>
      </c>
      <c r="K478" s="7">
        <v>0.6336730085639011</v>
      </c>
      <c r="L478" s="7">
        <v>0.489</v>
      </c>
      <c r="M478" s="7">
        <v>0.5792708066366711</v>
      </c>
      <c r="N478" s="7">
        <v>1.05753489866449</v>
      </c>
      <c r="O478" s="7">
        <v>0.9865394321873131</v>
      </c>
      <c r="P478" s="7">
        <v>1.84050418674674</v>
      </c>
      <c r="Q478" s="7">
        <v>3.446</v>
      </c>
      <c r="R478" s="7">
        <v>2.10542967550903</v>
      </c>
      <c r="S478" s="7">
        <v>1.336</v>
      </c>
      <c r="T478" s="7">
        <v>1.56033689522219</v>
      </c>
      <c r="U478" s="7">
        <v>1.84</v>
      </c>
      <c r="V478" s="7">
        <v>1.366</v>
      </c>
      <c r="W478" s="7">
        <v>1.52180690058125</v>
      </c>
      <c r="X478" s="7">
        <v>1.238</v>
      </c>
      <c r="Y478" s="7">
        <v>1.089</v>
      </c>
      <c r="Z478" s="7">
        <v>1.6982930015715</v>
      </c>
      <c r="AA478" s="7">
        <v>1.32836680732514</v>
      </c>
      <c r="AB478" s="7">
        <v>1.463</v>
      </c>
      <c r="AC478" s="5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</row>
    <row r="479" spans="1:253" ht="12.75">
      <c r="A479" s="9" t="str">
        <f>"0610039E12"</f>
        <v>0610039E12</v>
      </c>
      <c r="B479" s="7" t="s">
        <v>319</v>
      </c>
      <c r="C479" s="7" t="s">
        <v>320</v>
      </c>
      <c r="D479" s="7" t="s">
        <v>321</v>
      </c>
      <c r="E479" s="7" t="s">
        <v>322</v>
      </c>
      <c r="F479" s="7">
        <v>2.89221416526222</v>
      </c>
      <c r="G479" s="7">
        <v>2.26004034730309</v>
      </c>
      <c r="H479" s="7">
        <v>1.075</v>
      </c>
      <c r="I479" s="7">
        <v>2.16265747735882</v>
      </c>
      <c r="J479" s="7">
        <v>1.78443694836942</v>
      </c>
      <c r="K479" s="7">
        <v>2.17468134008632</v>
      </c>
      <c r="L479" s="7">
        <v>0.34400000000000003</v>
      </c>
      <c r="M479" s="7">
        <v>0.8102535291160111</v>
      </c>
      <c r="N479" s="7">
        <v>2.34722973471967</v>
      </c>
      <c r="O479" s="7">
        <v>3.04676956779647</v>
      </c>
      <c r="P479" s="7">
        <v>3.16035267201058</v>
      </c>
      <c r="Q479" s="7">
        <v>2.53</v>
      </c>
      <c r="R479" s="7">
        <v>2.42583738419771</v>
      </c>
      <c r="S479" s="7">
        <v>1.541</v>
      </c>
      <c r="T479" s="7">
        <v>1.9558890119512</v>
      </c>
      <c r="U479" s="7">
        <v>2.124</v>
      </c>
      <c r="V479" s="7">
        <v>3.477</v>
      </c>
      <c r="W479" s="7">
        <v>2.44488398551923</v>
      </c>
      <c r="X479" s="7">
        <v>3.3770000000000002</v>
      </c>
      <c r="Y479" s="7">
        <v>1.588</v>
      </c>
      <c r="Z479" s="7">
        <v>1.72214905360573</v>
      </c>
      <c r="AA479" s="7">
        <v>1.81701157946677</v>
      </c>
      <c r="AB479" s="7">
        <v>1.64</v>
      </c>
      <c r="AC479" s="5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</row>
    <row r="480" spans="1:253" ht="12.75">
      <c r="A480" s="9" t="str">
        <f>"3110001G18"</f>
        <v>3110001G18</v>
      </c>
      <c r="B480" s="7" t="s">
        <v>323</v>
      </c>
      <c r="C480" s="7" t="s">
        <v>324</v>
      </c>
      <c r="D480" s="7" t="s">
        <v>325</v>
      </c>
      <c r="E480" s="7" t="s">
        <v>326</v>
      </c>
      <c r="F480" s="7">
        <v>0.32221650871220203</v>
      </c>
      <c r="G480" s="7">
        <v>1.15339315258334</v>
      </c>
      <c r="H480" s="7">
        <v>0.908</v>
      </c>
      <c r="I480" s="7">
        <v>0.9797778658295161</v>
      </c>
      <c r="J480" s="7">
        <v>1.45872615734692</v>
      </c>
      <c r="K480" s="7">
        <v>1.66984372030829</v>
      </c>
      <c r="L480" s="7">
        <v>0.512</v>
      </c>
      <c r="M480" s="7">
        <v>0.393033428302543</v>
      </c>
      <c r="N480" s="7">
        <v>0.5794384560513991</v>
      </c>
      <c r="O480" s="7">
        <v>0.7511195221249941</v>
      </c>
      <c r="P480" s="7">
        <v>0.661901793772063</v>
      </c>
      <c r="Q480" s="7">
        <v>1.171</v>
      </c>
      <c r="R480" s="7">
        <v>1.53257952967171</v>
      </c>
      <c r="S480" s="7">
        <v>1.867</v>
      </c>
      <c r="T480" s="7">
        <v>0.79648512510948</v>
      </c>
      <c r="U480" s="7">
        <v>1.195</v>
      </c>
      <c r="V480" s="7">
        <v>1.151</v>
      </c>
      <c r="W480" s="7">
        <v>1.8190546591255001</v>
      </c>
      <c r="X480" s="7">
        <v>1.267</v>
      </c>
      <c r="Y480" s="7">
        <v>1.184</v>
      </c>
      <c r="Z480" s="7">
        <v>0.9729400680984811</v>
      </c>
      <c r="AA480" s="7">
        <v>4.5185635681224</v>
      </c>
      <c r="AB480" s="7">
        <v>4.012</v>
      </c>
      <c r="AC480" s="5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</row>
    <row r="481" spans="1:253" ht="12.75">
      <c r="A481" s="9" t="str">
        <f>"9030603A05"</f>
        <v>9030603A05</v>
      </c>
      <c r="B481" s="7" t="s">
        <v>327</v>
      </c>
      <c r="C481" s="7" t="s">
        <v>328</v>
      </c>
      <c r="D481" s="7" t="s">
        <v>329</v>
      </c>
      <c r="E481" s="7" t="s">
        <v>330</v>
      </c>
      <c r="F481" s="7">
        <v>1.45537410734006</v>
      </c>
      <c r="G481" s="7">
        <v>2.31925252794755</v>
      </c>
      <c r="H481" s="7">
        <v>0.5720000000000001</v>
      </c>
      <c r="I481" s="7">
        <v>1.93510829930628</v>
      </c>
      <c r="J481" s="7">
        <v>1.13849368238138</v>
      </c>
      <c r="K481" s="7">
        <v>0.801084339117152</v>
      </c>
      <c r="L481" s="7">
        <v>0.8310000000000001</v>
      </c>
      <c r="M481" s="7">
        <v>0.6953668346891141</v>
      </c>
      <c r="N481" s="7">
        <v>1.03193827564899</v>
      </c>
      <c r="O481" s="7">
        <v>1.31703964703243</v>
      </c>
      <c r="P481" s="7">
        <v>1.16927177060961</v>
      </c>
      <c r="Q481" s="7">
        <v>2.324</v>
      </c>
      <c r="R481" s="7">
        <v>1.79099693574696</v>
      </c>
      <c r="S481" s="7">
        <v>2.136</v>
      </c>
      <c r="T481" s="7">
        <v>1.07620078161882</v>
      </c>
      <c r="U481" s="7">
        <v>1.395</v>
      </c>
      <c r="V481" s="7">
        <v>1.528</v>
      </c>
      <c r="W481" s="7">
        <v>1.75723390022598</v>
      </c>
      <c r="X481" s="7">
        <v>2.476</v>
      </c>
      <c r="Y481" s="7">
        <v>1.444</v>
      </c>
      <c r="Z481" s="7">
        <v>1.27404213026017</v>
      </c>
      <c r="AA481" s="7">
        <v>0.939318421862062</v>
      </c>
      <c r="AB481" s="7">
        <v>4.7620000000000005</v>
      </c>
      <c r="AC481" s="5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</row>
    <row r="482" spans="1:253" ht="12.75">
      <c r="A482" s="9" t="str">
        <f>"2310004H24"</f>
        <v>2310004H24</v>
      </c>
      <c r="B482" s="7" t="s">
        <v>331</v>
      </c>
      <c r="C482" s="7" t="s">
        <v>332</v>
      </c>
      <c r="D482" s="7" t="s">
        <v>333</v>
      </c>
      <c r="E482" s="7" t="s">
        <v>334</v>
      </c>
      <c r="F482" s="7">
        <v>1.00727068762424</v>
      </c>
      <c r="G482" s="7">
        <v>1.51956542743775</v>
      </c>
      <c r="H482" s="7">
        <v>0.792</v>
      </c>
      <c r="I482" s="7">
        <v>0.501360420403357</v>
      </c>
      <c r="J482" s="7">
        <v>0.425814566245005</v>
      </c>
      <c r="K482" s="7">
        <v>1.2316996123324</v>
      </c>
      <c r="L482" s="7">
        <v>0.736</v>
      </c>
      <c r="M482" s="7">
        <v>0.7727641867240761</v>
      </c>
      <c r="N482" s="7">
        <v>0.6109160022172091</v>
      </c>
      <c r="O482" s="7">
        <v>0.9082776170568111</v>
      </c>
      <c r="P482" s="7">
        <v>0.700925859838283</v>
      </c>
      <c r="Q482" s="7">
        <v>1.153</v>
      </c>
      <c r="R482" s="7">
        <v>0.61019370162855</v>
      </c>
      <c r="S482" s="7">
        <v>0.928</v>
      </c>
      <c r="T482" s="7">
        <v>0.6475708406212071</v>
      </c>
      <c r="U482" s="7">
        <v>1</v>
      </c>
      <c r="V482" s="7">
        <v>0.7</v>
      </c>
      <c r="W482" s="7">
        <v>0.6995061212465831</v>
      </c>
      <c r="X482" s="7">
        <v>0.5720000000000001</v>
      </c>
      <c r="Y482" s="7">
        <v>2.567</v>
      </c>
      <c r="Z482" s="7">
        <v>1.07094330888773</v>
      </c>
      <c r="AA482" s="7">
        <v>0.8571514028522591</v>
      </c>
      <c r="AB482" s="7">
        <v>2.22</v>
      </c>
      <c r="AC482" s="5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</row>
    <row r="483" spans="1:253" ht="12.75">
      <c r="A483" s="9" t="str">
        <f>"2010013E14"</f>
        <v>2010013E14</v>
      </c>
      <c r="B483" s="7" t="s">
        <v>335</v>
      </c>
      <c r="C483" s="7" t="s">
        <v>336</v>
      </c>
      <c r="D483" s="7" t="s">
        <v>337</v>
      </c>
      <c r="E483" s="7" t="s">
        <v>338</v>
      </c>
      <c r="F483" s="7">
        <v>0.799295016027586</v>
      </c>
      <c r="G483" s="7">
        <v>0.766759353736708</v>
      </c>
      <c r="H483" s="7">
        <v>1.39</v>
      </c>
      <c r="I483" s="7">
        <v>0.330980622621871</v>
      </c>
      <c r="J483" s="7">
        <v>1.38402184747938</v>
      </c>
      <c r="K483" s="7">
        <v>1.85858312488004</v>
      </c>
      <c r="L483" s="7">
        <v>0.754</v>
      </c>
      <c r="M483" s="7">
        <v>0.8296028671247521</v>
      </c>
      <c r="N483" s="7">
        <v>1.2952263248731</v>
      </c>
      <c r="O483" s="7">
        <v>2.18812210634698</v>
      </c>
      <c r="P483" s="7">
        <v>0.967682784080745</v>
      </c>
      <c r="Q483" s="7">
        <v>1.398</v>
      </c>
      <c r="R483" s="7">
        <v>0.646790386303946</v>
      </c>
      <c r="S483" s="7">
        <v>1.443</v>
      </c>
      <c r="T483" s="7">
        <v>0.9022831192229641</v>
      </c>
      <c r="U483" s="7">
        <v>1.248</v>
      </c>
      <c r="V483" s="7">
        <v>1.117</v>
      </c>
      <c r="W483" s="7">
        <v>1.28383932180366</v>
      </c>
      <c r="X483" s="7">
        <v>2.441</v>
      </c>
      <c r="Y483" s="7">
        <v>1.985</v>
      </c>
      <c r="Z483" s="7">
        <v>1.48939135673127</v>
      </c>
      <c r="AA483" s="7">
        <v>0.7046444357507321</v>
      </c>
      <c r="AB483" s="7">
        <v>0.457</v>
      </c>
      <c r="AC483" s="5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</row>
    <row r="484" spans="1:253" ht="12.75">
      <c r="A484" s="9" t="str">
        <f>"3110030A04"</f>
        <v>3110030A04</v>
      </c>
      <c r="B484" s="7" t="s">
        <v>339</v>
      </c>
      <c r="C484" s="7" t="s">
        <v>340</v>
      </c>
      <c r="D484" s="7" t="s">
        <v>341</v>
      </c>
      <c r="E484" s="7" t="s">
        <v>342</v>
      </c>
      <c r="F484" s="7">
        <v>0.5955043541111611</v>
      </c>
      <c r="G484" s="7">
        <v>0.781596283330609</v>
      </c>
      <c r="H484" s="7">
        <v>0.741</v>
      </c>
      <c r="I484" s="7">
        <v>0.207615117826446</v>
      </c>
      <c r="J484" s="7">
        <v>1.44478135283832</v>
      </c>
      <c r="K484" s="7">
        <v>0.9606462731406941</v>
      </c>
      <c r="L484" s="7">
        <v>0.8</v>
      </c>
      <c r="M484" s="7">
        <v>0.724390841702225</v>
      </c>
      <c r="N484" s="7">
        <v>1.24335640961246</v>
      </c>
      <c r="O484" s="7">
        <v>1.89295309349952</v>
      </c>
      <c r="P484" s="7">
        <v>1.23745220187831</v>
      </c>
      <c r="Q484" s="7">
        <v>1.362</v>
      </c>
      <c r="R484" s="7">
        <v>0.590775052617115</v>
      </c>
      <c r="S484" s="7">
        <v>1.132</v>
      </c>
      <c r="T484" s="7">
        <v>0.8743082578874031</v>
      </c>
      <c r="U484" s="7">
        <v>1.426</v>
      </c>
      <c r="V484" s="7">
        <v>1.327</v>
      </c>
      <c r="W484" s="7">
        <v>1.1322514335432</v>
      </c>
      <c r="X484" s="7">
        <v>1.237</v>
      </c>
      <c r="Y484" s="7">
        <v>2.29</v>
      </c>
      <c r="Z484" s="7">
        <v>1.08190419766021</v>
      </c>
      <c r="AA484" s="7">
        <v>0.0448183740053469</v>
      </c>
      <c r="AB484" s="7">
        <v>0.707</v>
      </c>
      <c r="AC484" s="5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</row>
    <row r="485" spans="1:253" ht="12.75">
      <c r="A485" s="9" t="str">
        <f>"0610007A18"</f>
        <v>0610007A18</v>
      </c>
      <c r="B485" s="7" t="s">
        <v>343</v>
      </c>
      <c r="C485" s="7" t="s">
        <v>344</v>
      </c>
      <c r="D485" s="7" t="s">
        <v>345</v>
      </c>
      <c r="E485" s="7" t="s">
        <v>346</v>
      </c>
      <c r="F485" s="7">
        <v>2.01173663820634</v>
      </c>
      <c r="G485" s="7">
        <v>1.59934443454617</v>
      </c>
      <c r="H485" s="7">
        <v>2.141</v>
      </c>
      <c r="I485" s="7">
        <v>0.568308773615508</v>
      </c>
      <c r="J485" s="7">
        <v>1.69429374779591</v>
      </c>
      <c r="K485" s="7">
        <v>1.07529261210874</v>
      </c>
      <c r="L485" s="7">
        <v>0.635</v>
      </c>
      <c r="M485" s="7">
        <v>0.717134839948947</v>
      </c>
      <c r="N485" s="7">
        <v>1.99171534372043</v>
      </c>
      <c r="O485" s="7">
        <v>2.0893700592378</v>
      </c>
      <c r="P485" s="7">
        <v>2.72221197338171</v>
      </c>
      <c r="Q485" s="7">
        <v>1.57</v>
      </c>
      <c r="R485" s="7">
        <v>0.7939239961213571</v>
      </c>
      <c r="S485" s="7">
        <v>1.001</v>
      </c>
      <c r="T485" s="7">
        <v>0.9775028616165771</v>
      </c>
      <c r="U485" s="7">
        <v>1.386</v>
      </c>
      <c r="V485" s="7">
        <v>1.268</v>
      </c>
      <c r="W485" s="7">
        <v>1.6149614687859999</v>
      </c>
      <c r="X485" s="7">
        <v>2.216</v>
      </c>
      <c r="Y485" s="7">
        <v>16.806</v>
      </c>
      <c r="Z485" s="7">
        <v>12.1956006547931</v>
      </c>
      <c r="AA485" s="7">
        <v>0.981646886200445</v>
      </c>
      <c r="AB485" s="7">
        <v>1.084</v>
      </c>
      <c r="AC485" s="5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</row>
    <row r="486" spans="1:253" ht="12.75">
      <c r="A486" s="9" t="str">
        <f>"0610011A23"</f>
        <v>0610011A23</v>
      </c>
      <c r="B486" s="7" t="s">
        <v>347</v>
      </c>
      <c r="C486" s="7" t="s">
        <v>348</v>
      </c>
      <c r="D486" s="7" t="s">
        <v>349</v>
      </c>
      <c r="E486" s="7" t="s">
        <v>350</v>
      </c>
      <c r="F486" s="7">
        <v>1.72793051877247</v>
      </c>
      <c r="G486" s="7">
        <v>0.9488862075259651</v>
      </c>
      <c r="H486" s="7">
        <v>2.037</v>
      </c>
      <c r="I486" s="7">
        <v>0.32308222140021303</v>
      </c>
      <c r="J486" s="7">
        <v>1.43780895058401</v>
      </c>
      <c r="K486" s="7">
        <v>1.9737594470185</v>
      </c>
      <c r="L486" s="7">
        <v>0.901</v>
      </c>
      <c r="M486" s="7">
        <v>0.9420708943005561</v>
      </c>
      <c r="N486" s="7">
        <v>1.14646875477148</v>
      </c>
      <c r="O486" s="7">
        <v>1.13526827872574</v>
      </c>
      <c r="P486" s="7">
        <v>1.43027407950564</v>
      </c>
      <c r="Q486" s="7">
        <v>1.703</v>
      </c>
      <c r="R486" s="7">
        <v>0.8940047256418291</v>
      </c>
      <c r="S486" s="7">
        <v>1.449</v>
      </c>
      <c r="T486" s="7">
        <v>1.26135411119655</v>
      </c>
      <c r="U486" s="7">
        <v>1.554</v>
      </c>
      <c r="V486" s="7">
        <v>1.071</v>
      </c>
      <c r="W486" s="7">
        <v>1.20084707013033</v>
      </c>
      <c r="X486" s="7">
        <v>1.106</v>
      </c>
      <c r="Y486" s="7">
        <v>1.477</v>
      </c>
      <c r="Z486" s="7">
        <v>1.85754826785403</v>
      </c>
      <c r="AA486" s="7">
        <v>1.25989429148364</v>
      </c>
      <c r="AB486" s="7">
        <v>0.833</v>
      </c>
      <c r="AC486" s="5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</row>
    <row r="487" spans="1:253" ht="12.75">
      <c r="A487" s="9" t="str">
        <f>"2310004J15"</f>
        <v>2310004J15</v>
      </c>
      <c r="B487" s="7" t="s">
        <v>351</v>
      </c>
      <c r="C487" s="7" t="s">
        <v>352</v>
      </c>
      <c r="D487" s="7" t="s">
        <v>353</v>
      </c>
      <c r="E487" s="7" t="s">
        <v>354</v>
      </c>
      <c r="F487" s="7">
        <v>0.9292500776009761</v>
      </c>
      <c r="G487" s="7">
        <v>0.637952917183063</v>
      </c>
      <c r="H487" s="7">
        <v>0.97</v>
      </c>
      <c r="I487" s="7">
        <v>0.25951889728305805</v>
      </c>
      <c r="J487" s="7">
        <v>1.31330176747144</v>
      </c>
      <c r="K487" s="7">
        <v>1.50324130642713</v>
      </c>
      <c r="L487" s="7">
        <v>0.753</v>
      </c>
      <c r="M487" s="7">
        <v>0.8513708723845851</v>
      </c>
      <c r="N487" s="7">
        <v>4.02598619016417</v>
      </c>
      <c r="O487" s="7">
        <v>4.46892026408384</v>
      </c>
      <c r="P487" s="7">
        <v>3.62400912757823</v>
      </c>
      <c r="Q487" s="7">
        <v>1.863</v>
      </c>
      <c r="R487" s="7">
        <v>1.02396029979528</v>
      </c>
      <c r="S487" s="7">
        <v>1.234</v>
      </c>
      <c r="T487" s="7">
        <v>1.36440283027002</v>
      </c>
      <c r="U487" s="7">
        <v>1.786</v>
      </c>
      <c r="V487" s="7">
        <v>1.815</v>
      </c>
      <c r="W487" s="7">
        <v>1.7657024973355</v>
      </c>
      <c r="X487" s="7">
        <v>1.28</v>
      </c>
      <c r="Y487" s="7">
        <v>2.781</v>
      </c>
      <c r="Z487" s="7">
        <v>1.62414581281648</v>
      </c>
      <c r="AA487" s="7">
        <v>0.6467540359938251</v>
      </c>
      <c r="AB487" s="7">
        <v>0.647</v>
      </c>
      <c r="AC487" s="5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</row>
    <row r="488" spans="1:253" ht="12.75">
      <c r="A488" s="9" t="str">
        <f>"2410003E11"</f>
        <v>2410003E11</v>
      </c>
      <c r="B488" s="7" t="s">
        <v>355</v>
      </c>
      <c r="C488" s="7" t="s">
        <v>356</v>
      </c>
      <c r="D488" s="7" t="s">
        <v>357</v>
      </c>
      <c r="E488" s="7" t="s">
        <v>358</v>
      </c>
      <c r="F488" s="7">
        <v>1.26161951296434</v>
      </c>
      <c r="G488" s="7">
        <v>0.9367797765564471</v>
      </c>
      <c r="H488" s="7">
        <v>1.456</v>
      </c>
      <c r="I488" s="7">
        <v>0.340383481219083</v>
      </c>
      <c r="J488" s="7">
        <v>1.64349481708598</v>
      </c>
      <c r="K488" s="7">
        <v>1.25653838052018</v>
      </c>
      <c r="L488" s="7">
        <v>0.9580000000000001</v>
      </c>
      <c r="M488" s="7">
        <v>1.1549136123967</v>
      </c>
      <c r="N488" s="7">
        <v>0.7687390293709561</v>
      </c>
      <c r="O488" s="7">
        <v>1.38037587829767</v>
      </c>
      <c r="P488" s="7">
        <v>0.9976563463385931</v>
      </c>
      <c r="Q488" s="7">
        <v>1.789</v>
      </c>
      <c r="R488" s="7">
        <v>0.9731730639192171</v>
      </c>
      <c r="S488" s="7">
        <v>1.534</v>
      </c>
      <c r="T488" s="7">
        <v>0.8896213914544641</v>
      </c>
      <c r="U488" s="7">
        <v>1.469</v>
      </c>
      <c r="V488" s="7">
        <v>1.133</v>
      </c>
      <c r="W488" s="7">
        <v>1.27283014556128</v>
      </c>
      <c r="X488" s="7">
        <v>1.234</v>
      </c>
      <c r="Y488" s="7">
        <v>1.594</v>
      </c>
      <c r="Z488" s="7">
        <v>1.51582644141785</v>
      </c>
      <c r="AA488" s="7">
        <v>0.657958629495162</v>
      </c>
      <c r="AB488" s="7">
        <v>0.8220000000000001</v>
      </c>
      <c r="AC488" s="5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</row>
    <row r="489" spans="1:253" ht="12.75">
      <c r="A489" s="9" t="str">
        <f>"2010007O02"</f>
        <v>2010007O02</v>
      </c>
      <c r="B489" s="7" t="s">
        <v>359</v>
      </c>
      <c r="C489" s="7" t="s">
        <v>360</v>
      </c>
      <c r="D489" s="7" t="s">
        <v>361</v>
      </c>
      <c r="E489" s="7" t="s">
        <v>362</v>
      </c>
      <c r="F489" s="7">
        <v>1.05731737804211</v>
      </c>
      <c r="G489" s="7">
        <v>0.9403548466068411</v>
      </c>
      <c r="H489" s="7">
        <v>1.3760000000000001</v>
      </c>
      <c r="I489" s="7">
        <v>0.265912841129162</v>
      </c>
      <c r="J489" s="7">
        <v>1.31778402606349</v>
      </c>
      <c r="K489" s="7">
        <v>1.1449101821435</v>
      </c>
      <c r="L489" s="7">
        <v>1.407</v>
      </c>
      <c r="M489" s="7">
        <v>1.8732577859712</v>
      </c>
      <c r="N489" s="7">
        <v>1.15161299468061</v>
      </c>
      <c r="O489" s="7">
        <v>1.76856126801861</v>
      </c>
      <c r="P489" s="7">
        <v>1.25952917944635</v>
      </c>
      <c r="Q489" s="7">
        <v>1.72</v>
      </c>
      <c r="R489" s="7">
        <v>0.765542893720029</v>
      </c>
      <c r="S489" s="7">
        <v>1.841</v>
      </c>
      <c r="T489" s="7">
        <v>0.8875063230791611</v>
      </c>
      <c r="U489" s="7">
        <v>1.425</v>
      </c>
      <c r="V489" s="7">
        <v>1.147</v>
      </c>
      <c r="W489" s="7">
        <v>1.69371942190456</v>
      </c>
      <c r="X489" s="7">
        <v>1.051</v>
      </c>
      <c r="Y489" s="7">
        <v>2.3</v>
      </c>
      <c r="Z489" s="7">
        <v>1.25792317618299</v>
      </c>
      <c r="AA489" s="7">
        <v>0.34174010179077</v>
      </c>
      <c r="AB489" s="7">
        <v>0.685</v>
      </c>
      <c r="AC489" s="5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</row>
    <row r="490" spans="1:253" ht="12.75">
      <c r="A490" s="9" t="str">
        <f>"1810005H01"</f>
        <v>1810005H01</v>
      </c>
      <c r="B490" s="7" t="s">
        <v>24</v>
      </c>
      <c r="C490" s="7" t="s">
        <v>25</v>
      </c>
      <c r="D490" s="7" t="s">
        <v>26</v>
      </c>
      <c r="E490" s="7" t="s">
        <v>27</v>
      </c>
      <c r="F490" s="7">
        <v>0.39903611927469</v>
      </c>
      <c r="G490" s="7">
        <v>0.91390817576641</v>
      </c>
      <c r="H490" s="7">
        <v>0.324</v>
      </c>
      <c r="I490" s="7">
        <v>0.6439077567370951</v>
      </c>
      <c r="J490" s="7">
        <v>0.60012462260261</v>
      </c>
      <c r="K490" s="7">
        <v>0.906752000596411</v>
      </c>
      <c r="L490" s="7">
        <v>0.375</v>
      </c>
      <c r="M490" s="7">
        <v>0.388196093800358</v>
      </c>
      <c r="N490" s="7">
        <v>0.452522002491045</v>
      </c>
      <c r="O490" s="7">
        <v>0.689595746607069</v>
      </c>
      <c r="P490" s="7">
        <v>0.44418083290563204</v>
      </c>
      <c r="Q490" s="7">
        <v>1.166</v>
      </c>
      <c r="R490" s="7">
        <v>0.7588210536776091</v>
      </c>
      <c r="S490" s="7">
        <v>0.8270000000000001</v>
      </c>
      <c r="T490" s="7">
        <v>0.49761316130679306</v>
      </c>
      <c r="U490" s="7">
        <v>0.579</v>
      </c>
      <c r="V490" s="7">
        <v>0.5760000000000001</v>
      </c>
      <c r="W490" s="7">
        <v>0.6986592615356311</v>
      </c>
      <c r="X490" s="7">
        <v>0.358</v>
      </c>
      <c r="Y490" s="7">
        <v>7.031</v>
      </c>
      <c r="Z490" s="7">
        <v>8.11105769163611</v>
      </c>
      <c r="AA490" s="7">
        <v>3.551233662507</v>
      </c>
      <c r="AB490" s="7">
        <v>0.726</v>
      </c>
      <c r="AC490" s="5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</row>
    <row r="491" spans="1:253" ht="12.75">
      <c r="A491" s="9" t="str">
        <f>"0610041G12"</f>
        <v>0610041G12</v>
      </c>
      <c r="B491" s="7" t="s">
        <v>28</v>
      </c>
      <c r="C491" s="7" t="s">
        <v>29</v>
      </c>
      <c r="D491" s="7" t="s">
        <v>30</v>
      </c>
      <c r="E491" s="7" t="s">
        <v>31</v>
      </c>
      <c r="F491" s="7">
        <v>0.9254379037986671</v>
      </c>
      <c r="G491" s="7">
        <v>0.6862158190352511</v>
      </c>
      <c r="H491" s="7">
        <v>0.28</v>
      </c>
      <c r="I491" s="7">
        <v>0.647292785832091</v>
      </c>
      <c r="J491" s="7">
        <v>0.850135046292659</v>
      </c>
      <c r="K491" s="7">
        <v>1.28186848804877</v>
      </c>
      <c r="L491" s="7">
        <v>0.965</v>
      </c>
      <c r="M491" s="7">
        <v>0.956582897807112</v>
      </c>
      <c r="N491" s="7">
        <v>2.66462659269307</v>
      </c>
      <c r="O491" s="7">
        <v>2.94757728479005</v>
      </c>
      <c r="P491" s="7">
        <v>2.16009533202555</v>
      </c>
      <c r="Q491" s="7">
        <v>1.313</v>
      </c>
      <c r="R491" s="7">
        <v>0.9597293838343771</v>
      </c>
      <c r="S491" s="7">
        <v>1.013</v>
      </c>
      <c r="T491" s="7">
        <v>0.9347337392142241</v>
      </c>
      <c r="U491" s="7">
        <v>0.729</v>
      </c>
      <c r="V491" s="7">
        <v>1.07</v>
      </c>
      <c r="W491" s="7">
        <v>1.23048716001366</v>
      </c>
      <c r="X491" s="7">
        <v>0.834</v>
      </c>
      <c r="Y491" s="7">
        <v>1.791</v>
      </c>
      <c r="Z491" s="7">
        <v>1.42684981491182</v>
      </c>
      <c r="AA491" s="7">
        <v>2.97979939393883</v>
      </c>
      <c r="AB491" s="7">
        <v>0.591</v>
      </c>
      <c r="AC491" s="5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</row>
    <row r="492" spans="1:253" ht="12.75">
      <c r="A492" s="9" t="str">
        <f>"6330408J11"</f>
        <v>6330408J11</v>
      </c>
      <c r="B492" s="7" t="s">
        <v>32</v>
      </c>
      <c r="C492" s="7" t="s">
        <v>33</v>
      </c>
      <c r="D492" s="7" t="s">
        <v>34</v>
      </c>
      <c r="E492" s="7" t="s">
        <v>35</v>
      </c>
      <c r="F492" s="7">
        <v>1.6250318686315</v>
      </c>
      <c r="G492" s="7">
        <v>1.58246712712127</v>
      </c>
      <c r="H492" s="7">
        <v>0.93</v>
      </c>
      <c r="I492" s="7">
        <v>1.09336439768384</v>
      </c>
      <c r="J492" s="7">
        <v>1.43581683565421</v>
      </c>
      <c r="K492" s="7">
        <v>0.928067215280829</v>
      </c>
      <c r="L492" s="7">
        <v>0.868</v>
      </c>
      <c r="M492" s="7">
        <v>1.17184428315435</v>
      </c>
      <c r="N492" s="7">
        <v>0.8290201677531711</v>
      </c>
      <c r="O492" s="7">
        <v>1.30457527551522</v>
      </c>
      <c r="P492" s="7">
        <v>0.607921914243025</v>
      </c>
      <c r="Q492" s="7">
        <v>0.967</v>
      </c>
      <c r="R492" s="7">
        <v>0.9761605483825151</v>
      </c>
      <c r="S492" s="7">
        <v>0.848</v>
      </c>
      <c r="T492" s="7">
        <v>0.62419245275786</v>
      </c>
      <c r="U492" s="7">
        <v>1.152</v>
      </c>
      <c r="V492" s="7">
        <v>1.056</v>
      </c>
      <c r="W492" s="7">
        <v>1.20423450897414</v>
      </c>
      <c r="X492" s="7">
        <v>1.188</v>
      </c>
      <c r="Y492" s="7">
        <v>1.6280000000000001</v>
      </c>
      <c r="Z492" s="7">
        <v>1.87689101274664</v>
      </c>
      <c r="AA492" s="7">
        <v>1.84440058580337</v>
      </c>
      <c r="AB492" s="7">
        <v>0.435</v>
      </c>
      <c r="AC492" s="5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</row>
    <row r="493" spans="1:253" ht="12.75">
      <c r="A493" s="9" t="str">
        <f>"4921513I03"</f>
        <v>4921513I03</v>
      </c>
      <c r="B493" s="7" t="s">
        <v>36</v>
      </c>
      <c r="C493" s="7" t="s">
        <v>37</v>
      </c>
      <c r="D493" s="7" t="s">
        <v>38</v>
      </c>
      <c r="E493" s="7" t="s">
        <v>39</v>
      </c>
      <c r="F493" s="7">
        <v>1.42765929888513</v>
      </c>
      <c r="G493" s="7">
        <v>0.881891774792371</v>
      </c>
      <c r="H493" s="7">
        <v>1.024</v>
      </c>
      <c r="I493" s="7">
        <v>0.7793089205369511</v>
      </c>
      <c r="J493" s="7">
        <v>1.97368786670053</v>
      </c>
      <c r="K493" s="7">
        <v>1.61335874480717</v>
      </c>
      <c r="L493" s="7">
        <v>1.136</v>
      </c>
      <c r="M493" s="7">
        <v>1.00253757557787</v>
      </c>
      <c r="N493" s="7">
        <v>1.78178079253715</v>
      </c>
      <c r="O493" s="7">
        <v>2.16382250820195</v>
      </c>
      <c r="P493" s="7">
        <v>1.4084793445178</v>
      </c>
      <c r="Q493" s="7">
        <v>1.233</v>
      </c>
      <c r="R493" s="7">
        <v>1.18155010523423</v>
      </c>
      <c r="S493" s="7">
        <v>1.282</v>
      </c>
      <c r="T493" s="7">
        <v>1.43247978169933</v>
      </c>
      <c r="U493" s="7">
        <v>1.363</v>
      </c>
      <c r="V493" s="7">
        <v>1.26</v>
      </c>
      <c r="W493" s="7">
        <v>1.46167986110364</v>
      </c>
      <c r="X493" s="7">
        <v>0.984</v>
      </c>
      <c r="Y493" s="7">
        <v>1.106</v>
      </c>
      <c r="Z493" s="7">
        <v>1.46618006286014</v>
      </c>
      <c r="AA493" s="7">
        <v>1.972630933652</v>
      </c>
      <c r="AB493" s="7">
        <v>0.447</v>
      </c>
      <c r="AC493" s="5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</row>
    <row r="494" spans="1:253" ht="12.75">
      <c r="A494" s="9" t="str">
        <f>"4921514D13"</f>
        <v>4921514D13</v>
      </c>
      <c r="B494" s="7" t="s">
        <v>40</v>
      </c>
      <c r="C494" s="7" t="s">
        <v>41</v>
      </c>
      <c r="D494" s="7" t="s">
        <v>42</v>
      </c>
      <c r="E494" s="7" t="s">
        <v>43</v>
      </c>
      <c r="F494" s="7">
        <v>1.09764926000505</v>
      </c>
      <c r="G494" s="7">
        <v>1.02698624269735</v>
      </c>
      <c r="H494" s="7">
        <v>0.673</v>
      </c>
      <c r="I494" s="7">
        <v>0.676253590311505</v>
      </c>
      <c r="J494" s="7">
        <v>1.43531880692176</v>
      </c>
      <c r="K494" s="7">
        <v>1.2522861824417</v>
      </c>
      <c r="L494" s="7">
        <v>0.682</v>
      </c>
      <c r="M494" s="7">
        <v>1.11016826825149</v>
      </c>
      <c r="N494" s="7">
        <v>1.56694691323418</v>
      </c>
      <c r="O494" s="7">
        <v>2.46568703889372</v>
      </c>
      <c r="P494" s="7">
        <v>1.38936997460417</v>
      </c>
      <c r="Q494" s="7">
        <v>1.249</v>
      </c>
      <c r="R494" s="7">
        <v>1.04039146434341</v>
      </c>
      <c r="S494" s="7">
        <v>1.294</v>
      </c>
      <c r="T494" s="7">
        <v>1.4000727977676</v>
      </c>
      <c r="U494" s="7">
        <v>1.481</v>
      </c>
      <c r="V494" s="7">
        <v>1.343</v>
      </c>
      <c r="W494" s="7">
        <v>1.17967557735653</v>
      </c>
      <c r="X494" s="7">
        <v>1.152</v>
      </c>
      <c r="Y494" s="7">
        <v>1.505</v>
      </c>
      <c r="Z494" s="7">
        <v>1.64090952505675</v>
      </c>
      <c r="AA494" s="7">
        <v>1.52506967101528</v>
      </c>
      <c r="AB494" s="7">
        <v>0.439</v>
      </c>
      <c r="AC494" s="5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</row>
    <row r="495" spans="1:253" ht="12.75">
      <c r="A495" s="9" t="str">
        <f>"1300002E07"</f>
        <v>1300002E07</v>
      </c>
      <c r="B495" s="7" t="s">
        <v>44</v>
      </c>
      <c r="C495" s="7" t="s">
        <v>45</v>
      </c>
      <c r="D495" s="7" t="s">
        <v>46</v>
      </c>
      <c r="E495" s="7" t="s">
        <v>47</v>
      </c>
      <c r="F495" s="7">
        <v>1.36814617735604</v>
      </c>
      <c r="G495" s="7">
        <v>2.39722225298535</v>
      </c>
      <c r="H495" s="7">
        <v>0.93</v>
      </c>
      <c r="I495" s="7">
        <v>1.06327525017276</v>
      </c>
      <c r="J495" s="7">
        <v>0.9756382868701341</v>
      </c>
      <c r="K495" s="7">
        <v>0.9299721161670391</v>
      </c>
      <c r="L495" s="7">
        <v>0.148</v>
      </c>
      <c r="M495" s="7">
        <v>0.55024679962356</v>
      </c>
      <c r="N495" s="7">
        <v>3.1956415442585</v>
      </c>
      <c r="O495" s="7">
        <v>3.75833737507905</v>
      </c>
      <c r="P495" s="7">
        <v>2.79757472673036</v>
      </c>
      <c r="Q495" s="7">
        <v>1.331</v>
      </c>
      <c r="R495" s="7">
        <v>1.480298551564</v>
      </c>
      <c r="S495" s="7">
        <v>1.237</v>
      </c>
      <c r="T495" s="7">
        <v>1.62178603468392</v>
      </c>
      <c r="U495" s="7">
        <v>1.46</v>
      </c>
      <c r="V495" s="7">
        <v>1.346</v>
      </c>
      <c r="W495" s="7">
        <v>1.33888520301555</v>
      </c>
      <c r="X495" s="7">
        <v>1.87</v>
      </c>
      <c r="Y495" s="7">
        <v>2.261</v>
      </c>
      <c r="Z495" s="7">
        <v>3.51393198882487</v>
      </c>
      <c r="AA495" s="7">
        <v>0.755687583923488</v>
      </c>
      <c r="AB495" s="7">
        <v>0.263</v>
      </c>
      <c r="AC495" s="5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</row>
    <row r="496" spans="1:253" ht="12.75">
      <c r="A496" s="9" t="str">
        <f>"3200001L20"</f>
        <v>3200001L20</v>
      </c>
      <c r="B496" s="7" t="s">
        <v>48</v>
      </c>
      <c r="C496" s="7" t="s">
        <v>49</v>
      </c>
      <c r="D496" s="7" t="s">
        <v>50</v>
      </c>
      <c r="E496" s="7" t="s">
        <v>51</v>
      </c>
      <c r="F496" s="7">
        <v>1.12830967515038</v>
      </c>
      <c r="G496" s="7">
        <v>1.78100662348862</v>
      </c>
      <c r="H496" s="7">
        <v>0.607</v>
      </c>
      <c r="I496" s="7">
        <v>1.12157297347548</v>
      </c>
      <c r="J496" s="7">
        <v>1.05183668293503</v>
      </c>
      <c r="K496" s="7">
        <v>0.195660215057175</v>
      </c>
      <c r="L496" s="7">
        <v>1.098</v>
      </c>
      <c r="M496" s="7">
        <v>1.03156158259098</v>
      </c>
      <c r="N496" s="7">
        <v>1.685358666017</v>
      </c>
      <c r="O496" s="7">
        <v>3.60904848000454</v>
      </c>
      <c r="P496" s="7">
        <v>1.46571944522121</v>
      </c>
      <c r="Q496" s="7">
        <v>1.306</v>
      </c>
      <c r="R496" s="7">
        <v>1.11582544704168</v>
      </c>
      <c r="S496" s="7">
        <v>1.719</v>
      </c>
      <c r="T496" s="7">
        <v>2.00459983073863</v>
      </c>
      <c r="U496" s="7">
        <v>1.772</v>
      </c>
      <c r="V496" s="7">
        <v>1.758</v>
      </c>
      <c r="W496" s="7">
        <v>1.81736093970359</v>
      </c>
      <c r="X496" s="7">
        <v>1.758</v>
      </c>
      <c r="Y496" s="7">
        <v>1.552</v>
      </c>
      <c r="Z496" s="7">
        <v>3.04067949711891</v>
      </c>
      <c r="AA496" s="7">
        <v>0.8247825771817311</v>
      </c>
      <c r="AB496" s="7">
        <v>0.422</v>
      </c>
      <c r="AC496" s="5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</row>
    <row r="497" spans="1:253" ht="12.75">
      <c r="A497" s="9" t="str">
        <f>"1500041M20"</f>
        <v>1500041M20</v>
      </c>
      <c r="B497" s="7" t="s">
        <v>52</v>
      </c>
      <c r="C497" s="7" t="s">
        <v>53</v>
      </c>
      <c r="D497" s="7" t="s">
        <v>54</v>
      </c>
      <c r="E497" s="7" t="s">
        <v>55</v>
      </c>
      <c r="F497" s="7">
        <v>0.9116994026714641</v>
      </c>
      <c r="G497" s="7">
        <v>1.0433906912581</v>
      </c>
      <c r="H497" s="7">
        <v>0.618</v>
      </c>
      <c r="I497" s="7">
        <v>1.45292971044124</v>
      </c>
      <c r="J497" s="7">
        <v>1.72268138554558</v>
      </c>
      <c r="K497" s="7">
        <v>0.5003236778615471</v>
      </c>
      <c r="L497" s="7">
        <v>1.009</v>
      </c>
      <c r="M497" s="7">
        <v>1.25528830331704</v>
      </c>
      <c r="N497" s="7">
        <v>1.31274718980033</v>
      </c>
      <c r="O497" s="7">
        <v>3.00865356494268</v>
      </c>
      <c r="P497" s="7">
        <v>1.64011610184146</v>
      </c>
      <c r="Q497" s="7">
        <v>1.703</v>
      </c>
      <c r="R497" s="7">
        <v>1.51913584958687</v>
      </c>
      <c r="S497" s="7">
        <v>1.6380000000000001</v>
      </c>
      <c r="T497" s="7">
        <v>1.73634445615416</v>
      </c>
      <c r="U497" s="7">
        <v>1.302</v>
      </c>
      <c r="V497" s="7">
        <v>1.817</v>
      </c>
      <c r="W497" s="7">
        <v>1.95116477403405</v>
      </c>
      <c r="X497" s="7">
        <v>1.566</v>
      </c>
      <c r="Y497" s="7">
        <v>1.969</v>
      </c>
      <c r="Z497" s="7">
        <v>1.57514419242186</v>
      </c>
      <c r="AA497" s="7">
        <v>1.97574332073571</v>
      </c>
      <c r="AB497" s="7">
        <v>0.704</v>
      </c>
      <c r="AC497" s="5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</row>
    <row r="498" spans="1:253" ht="12.75">
      <c r="A498" s="9" t="str">
        <f>"2610011H01"</f>
        <v>2610011H01</v>
      </c>
      <c r="B498" s="7" t="s">
        <v>56</v>
      </c>
      <c r="C498" s="7" t="s">
        <v>57</v>
      </c>
      <c r="D498" s="7" t="s">
        <v>58</v>
      </c>
      <c r="E498" s="7" t="s">
        <v>59</v>
      </c>
      <c r="F498" s="7">
        <v>1.62438467848324</v>
      </c>
      <c r="G498" s="7">
        <v>1.13471211308448</v>
      </c>
      <c r="H498" s="7">
        <v>0.781</v>
      </c>
      <c r="I498" s="7">
        <v>1.17422898161987</v>
      </c>
      <c r="J498" s="7">
        <v>2.89653510793093</v>
      </c>
      <c r="K498" s="7">
        <v>2.15828395144955</v>
      </c>
      <c r="L498" s="7">
        <v>1.483</v>
      </c>
      <c r="M498" s="7">
        <v>1.34236032435638</v>
      </c>
      <c r="N498" s="7">
        <v>2.94562820131933</v>
      </c>
      <c r="O498" s="7">
        <v>5.25110378370636</v>
      </c>
      <c r="P498" s="7">
        <v>3.90726694481951</v>
      </c>
      <c r="Q498" s="7">
        <v>2.302</v>
      </c>
      <c r="R498" s="7">
        <v>1.87539337183511</v>
      </c>
      <c r="S498" s="7">
        <v>1.525</v>
      </c>
      <c r="T498" s="7">
        <v>4.3464019214673</v>
      </c>
      <c r="U498" s="7">
        <v>1.31</v>
      </c>
      <c r="V498" s="7">
        <v>1.559</v>
      </c>
      <c r="W498" s="7">
        <v>2.41100959708114</v>
      </c>
      <c r="X498" s="7">
        <v>0.846</v>
      </c>
      <c r="Y498" s="7">
        <v>1.768</v>
      </c>
      <c r="Z498" s="7">
        <v>2.17154549327746</v>
      </c>
      <c r="AA498" s="7">
        <v>2.09961632666715</v>
      </c>
      <c r="AB498" s="7">
        <v>0.556</v>
      </c>
      <c r="AC498" s="5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</row>
    <row r="499" spans="1:253" ht="12.75">
      <c r="A499" s="9" t="str">
        <f>"2810018B18"</f>
        <v>2810018B18</v>
      </c>
      <c r="B499" s="7" t="s">
        <v>60</v>
      </c>
      <c r="C499" s="7" t="s">
        <v>61</v>
      </c>
      <c r="D499" s="7" t="s">
        <v>62</v>
      </c>
      <c r="E499" s="7"/>
      <c r="F499" s="7">
        <v>1.07499750134807</v>
      </c>
      <c r="G499" s="7">
        <v>1.30577056219734</v>
      </c>
      <c r="H499" s="7">
        <v>0.759</v>
      </c>
      <c r="I499" s="7">
        <v>0.9929418678656141</v>
      </c>
      <c r="J499" s="7">
        <v>1.48661576636414</v>
      </c>
      <c r="K499" s="7">
        <v>0.8184465291535871</v>
      </c>
      <c r="L499" s="7">
        <v>0.755</v>
      </c>
      <c r="M499" s="7">
        <v>0.848952205133492</v>
      </c>
      <c r="N499" s="7">
        <v>6.19334798699632</v>
      </c>
      <c r="O499" s="7">
        <v>3.79827093253593</v>
      </c>
      <c r="P499" s="7">
        <v>4.04217358340104</v>
      </c>
      <c r="Q499" s="7">
        <v>1.331</v>
      </c>
      <c r="R499" s="7">
        <v>1.14420654944301</v>
      </c>
      <c r="S499" s="7">
        <v>3.357</v>
      </c>
      <c r="T499" s="7">
        <v>4.89364179586142</v>
      </c>
      <c r="U499" s="7">
        <v>4.941</v>
      </c>
      <c r="V499" s="7">
        <v>2.282</v>
      </c>
      <c r="W499" s="7">
        <v>2.79802448498633</v>
      </c>
      <c r="X499" s="7">
        <v>2.689</v>
      </c>
      <c r="Y499" s="7">
        <v>1.085</v>
      </c>
      <c r="Z499" s="7">
        <v>1.70796437401781</v>
      </c>
      <c r="AA499" s="7">
        <v>1.93528228864755</v>
      </c>
      <c r="AB499" s="7">
        <v>0.33</v>
      </c>
      <c r="AC499" s="5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</row>
    <row r="500" spans="1:253" ht="12.75">
      <c r="A500" s="9" t="str">
        <f>"2810455B10"</f>
        <v>2810455B10</v>
      </c>
      <c r="B500" s="7" t="s">
        <v>63</v>
      </c>
      <c r="C500" s="7" t="s">
        <v>64</v>
      </c>
      <c r="D500" s="7" t="s">
        <v>65</v>
      </c>
      <c r="E500" s="7" t="s">
        <v>66</v>
      </c>
      <c r="F500" s="7">
        <v>0.7581143087245391</v>
      </c>
      <c r="G500" s="7">
        <v>0.8762005134656661</v>
      </c>
      <c r="H500" s="7">
        <v>0.47700000000000004</v>
      </c>
      <c r="I500" s="7">
        <v>0.35693251235017703</v>
      </c>
      <c r="J500" s="7">
        <v>1.78792314949657</v>
      </c>
      <c r="K500" s="7">
        <v>0.7308674712937221</v>
      </c>
      <c r="L500" s="7">
        <v>1.011</v>
      </c>
      <c r="M500" s="7">
        <v>0.965048233185936</v>
      </c>
      <c r="N500" s="7">
        <v>0.8046559169235691</v>
      </c>
      <c r="O500" s="7">
        <v>1.12885404246637</v>
      </c>
      <c r="P500" s="7">
        <v>1.09550566118939</v>
      </c>
      <c r="Q500" s="7">
        <v>1.08</v>
      </c>
      <c r="R500" s="7">
        <v>0.9492731882128361</v>
      </c>
      <c r="S500" s="7">
        <v>1.277</v>
      </c>
      <c r="T500" s="7">
        <v>0.8898566033198251</v>
      </c>
      <c r="U500" s="7">
        <v>1.099</v>
      </c>
      <c r="V500" s="7">
        <v>1.069</v>
      </c>
      <c r="W500" s="7">
        <v>1.01623165314274</v>
      </c>
      <c r="X500" s="7">
        <v>0.8170000000000001</v>
      </c>
      <c r="Y500" s="7">
        <v>1.477</v>
      </c>
      <c r="Z500" s="7">
        <v>1.80532285664397</v>
      </c>
      <c r="AA500" s="7">
        <v>1.51946737426461</v>
      </c>
      <c r="AB500" s="7">
        <v>0.748</v>
      </c>
      <c r="AC500" s="5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</row>
    <row r="501" spans="1:253" ht="12.75">
      <c r="A501" s="9" t="str">
        <f>"3322402E17"</f>
        <v>3322402E17</v>
      </c>
      <c r="B501" s="7" t="s">
        <v>67</v>
      </c>
      <c r="C501" s="7" t="s">
        <v>68</v>
      </c>
      <c r="D501" s="7" t="s">
        <v>69</v>
      </c>
      <c r="E501" s="7" t="s">
        <v>70</v>
      </c>
      <c r="F501" s="7">
        <v>1.30509061605226</v>
      </c>
      <c r="G501" s="7">
        <v>1.51222595973572</v>
      </c>
      <c r="H501" s="7">
        <v>0.92</v>
      </c>
      <c r="I501" s="7">
        <v>1.2385445344248</v>
      </c>
      <c r="J501" s="7">
        <v>2.04739611910318</v>
      </c>
      <c r="K501" s="7">
        <v>1.19252450443105</v>
      </c>
      <c r="L501" s="7">
        <v>1.302</v>
      </c>
      <c r="M501" s="7">
        <v>1.13314560713687</v>
      </c>
      <c r="N501" s="7">
        <v>1.66907073291752</v>
      </c>
      <c r="O501" s="7">
        <v>2.98176403925045</v>
      </c>
      <c r="P501" s="7">
        <v>1.5486129328996001</v>
      </c>
      <c r="Q501" s="7">
        <v>1.304</v>
      </c>
      <c r="R501" s="7">
        <v>2.13306390679454</v>
      </c>
      <c r="S501" s="7">
        <v>1.976</v>
      </c>
      <c r="T501" s="7">
        <v>3.58814178756104</v>
      </c>
      <c r="U501" s="7">
        <v>1.874</v>
      </c>
      <c r="V501" s="7">
        <v>2.03</v>
      </c>
      <c r="W501" s="7">
        <v>1.87833483889216</v>
      </c>
      <c r="X501" s="7">
        <v>2.196</v>
      </c>
      <c r="Y501" s="7">
        <v>2.802</v>
      </c>
      <c r="Z501" s="7">
        <v>3.74862396018858</v>
      </c>
      <c r="AA501" s="7">
        <v>0.940563376695544</v>
      </c>
      <c r="AB501" s="7">
        <v>0.6940000000000001</v>
      </c>
      <c r="AC501" s="5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</row>
    <row r="502" spans="1:253" ht="12.75">
      <c r="A502" s="9" t="str">
        <f>"1300010N03"</f>
        <v>1300010N03</v>
      </c>
      <c r="B502" s="7" t="s">
        <v>71</v>
      </c>
      <c r="C502" s="7" t="s">
        <v>72</v>
      </c>
      <c r="D502" s="7" t="s">
        <v>73</v>
      </c>
      <c r="E502" s="7" t="s">
        <v>74</v>
      </c>
      <c r="F502" s="7">
        <v>0.92163778699925</v>
      </c>
      <c r="G502" s="7">
        <v>0.640016859369484</v>
      </c>
      <c r="H502" s="7">
        <v>0.289</v>
      </c>
      <c r="I502" s="7">
        <v>0.358060855381842</v>
      </c>
      <c r="J502" s="7">
        <v>0.5458394907655271</v>
      </c>
      <c r="K502" s="7">
        <v>0.526372818378363</v>
      </c>
      <c r="L502" s="7">
        <v>0.784</v>
      </c>
      <c r="M502" s="7">
        <v>0.7655081849707991</v>
      </c>
      <c r="N502" s="7">
        <v>0.883404679929873</v>
      </c>
      <c r="O502" s="7">
        <v>1.38550315916916</v>
      </c>
      <c r="P502" s="7">
        <v>1.40107035682897</v>
      </c>
      <c r="Q502" s="7">
        <v>1.1</v>
      </c>
      <c r="R502" s="7">
        <v>0.8409768764182951</v>
      </c>
      <c r="S502" s="7">
        <v>1.214</v>
      </c>
      <c r="T502" s="7">
        <v>0.6982970201295451</v>
      </c>
      <c r="U502" s="7">
        <v>1.365</v>
      </c>
      <c r="V502" s="7">
        <v>1.197</v>
      </c>
      <c r="W502" s="7">
        <v>1.18306301620034</v>
      </c>
      <c r="X502" s="7">
        <v>1.489</v>
      </c>
      <c r="Y502" s="7">
        <v>3.918</v>
      </c>
      <c r="Z502" s="7">
        <v>2.2998523677318</v>
      </c>
      <c r="AA502" s="7">
        <v>1.34704112982737</v>
      </c>
      <c r="AB502" s="7">
        <v>0.611</v>
      </c>
      <c r="AC502" s="5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</row>
    <row r="503" spans="1:253" ht="12.75">
      <c r="A503" s="9" t="str">
        <f>"1700056A21"</f>
        <v>1700056A21</v>
      </c>
      <c r="B503" s="7" t="s">
        <v>75</v>
      </c>
      <c r="C503" s="7" t="s">
        <v>76</v>
      </c>
      <c r="D503" s="7" t="s">
        <v>77</v>
      </c>
      <c r="E503" s="7" t="s">
        <v>199</v>
      </c>
      <c r="F503" s="7">
        <v>1.87322808518597</v>
      </c>
      <c r="G503" s="7">
        <v>2.29346107181038</v>
      </c>
      <c r="H503" s="7">
        <v>0.883</v>
      </c>
      <c r="I503" s="7">
        <v>2.01334008283509</v>
      </c>
      <c r="J503" s="7">
        <v>1.6713844261032</v>
      </c>
      <c r="K503" s="7">
        <v>0.8994400336591921</v>
      </c>
      <c r="L503" s="7">
        <v>1.2</v>
      </c>
      <c r="M503" s="7">
        <v>0.604666812773143</v>
      </c>
      <c r="N503" s="7">
        <v>1.27569496314396</v>
      </c>
      <c r="O503" s="7">
        <v>2.90540072804121</v>
      </c>
      <c r="P503" s="7">
        <v>1.04043111825157</v>
      </c>
      <c r="Q503" s="7">
        <v>2.355</v>
      </c>
      <c r="R503" s="7">
        <v>2.17563556039653</v>
      </c>
      <c r="S503" s="7">
        <v>1.457</v>
      </c>
      <c r="T503" s="7">
        <v>1.09264309498255</v>
      </c>
      <c r="U503" s="7">
        <v>1.142</v>
      </c>
      <c r="V503" s="7">
        <v>1.404</v>
      </c>
      <c r="W503" s="7">
        <v>1.32956974619508</v>
      </c>
      <c r="X503" s="7">
        <v>1.563</v>
      </c>
      <c r="Y503" s="7">
        <v>3.092</v>
      </c>
      <c r="Z503" s="7">
        <v>1.55128814038764</v>
      </c>
      <c r="AA503" s="7">
        <v>1.97947818523615</v>
      </c>
      <c r="AB503" s="7">
        <v>0.501</v>
      </c>
      <c r="AC503" s="5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</row>
    <row r="504" spans="1:253" ht="12.75">
      <c r="A504" s="9" t="str">
        <f>"5430439E07"</f>
        <v>5430439E07</v>
      </c>
      <c r="B504" s="7" t="s">
        <v>200</v>
      </c>
      <c r="C504" s="7" t="s">
        <v>201</v>
      </c>
      <c r="D504" s="7" t="s">
        <v>202</v>
      </c>
      <c r="E504" s="7" t="s">
        <v>203</v>
      </c>
      <c r="F504" s="7">
        <v>1.21037952597742</v>
      </c>
      <c r="G504" s="7">
        <v>1.22637873221855</v>
      </c>
      <c r="H504" s="7">
        <v>0.685</v>
      </c>
      <c r="I504" s="7">
        <v>0.776300005785843</v>
      </c>
      <c r="J504" s="7">
        <v>1.53094032355222</v>
      </c>
      <c r="K504" s="7">
        <v>1.3605831907074</v>
      </c>
      <c r="L504" s="7">
        <v>0.906</v>
      </c>
      <c r="M504" s="7">
        <v>1.11137760187704</v>
      </c>
      <c r="N504" s="7">
        <v>0.745762573725934</v>
      </c>
      <c r="O504" s="7">
        <v>1.90626497429966</v>
      </c>
      <c r="P504" s="7">
        <v>0.6536865355665911</v>
      </c>
      <c r="Q504" s="7">
        <v>1.6</v>
      </c>
      <c r="R504" s="7">
        <v>1.63490087253965</v>
      </c>
      <c r="S504" s="7">
        <v>1.195</v>
      </c>
      <c r="T504" s="7">
        <v>0.8708510754830691</v>
      </c>
      <c r="U504" s="7">
        <v>0.8280000000000001</v>
      </c>
      <c r="V504" s="7">
        <v>0.927</v>
      </c>
      <c r="W504" s="7">
        <v>0.9561046136651241</v>
      </c>
      <c r="X504" s="7">
        <v>0.972</v>
      </c>
      <c r="Y504" s="7">
        <v>1.492</v>
      </c>
      <c r="Z504" s="7">
        <v>1.73568897503056</v>
      </c>
      <c r="AA504" s="7">
        <v>2.37288391261642</v>
      </c>
      <c r="AB504" s="7">
        <v>0.704</v>
      </c>
      <c r="AC504" s="5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</row>
    <row r="505" spans="1:253" ht="12.75">
      <c r="A505" s="9" t="str">
        <f>"2310003I18"</f>
        <v>2310003I18</v>
      </c>
      <c r="B505" s="7" t="s">
        <v>204</v>
      </c>
      <c r="C505" s="7" t="s">
        <v>205</v>
      </c>
      <c r="D505" s="7" t="s">
        <v>206</v>
      </c>
      <c r="E505" s="7" t="s">
        <v>207</v>
      </c>
      <c r="F505" s="7">
        <v>1.3869047562434</v>
      </c>
      <c r="G505" s="7">
        <v>1.7893653707865</v>
      </c>
      <c r="H505" s="7">
        <v>1.157</v>
      </c>
      <c r="I505" s="7">
        <v>1.50897074768062</v>
      </c>
      <c r="J505" s="7">
        <v>2.47619885774288</v>
      </c>
      <c r="K505" s="7">
        <v>1.25398599225617</v>
      </c>
      <c r="L505" s="7">
        <v>1.133</v>
      </c>
      <c r="M505" s="7">
        <v>1.10654026737485</v>
      </c>
      <c r="N505" s="7">
        <v>1.14008111433115</v>
      </c>
      <c r="O505" s="7">
        <v>3.83313309385084</v>
      </c>
      <c r="P505" s="7">
        <v>1.4997982484684</v>
      </c>
      <c r="Q505" s="7">
        <v>1.738</v>
      </c>
      <c r="R505" s="7">
        <v>1.63191338807635</v>
      </c>
      <c r="S505" s="7">
        <v>1.021</v>
      </c>
      <c r="T505" s="7">
        <v>1.51213383636647</v>
      </c>
      <c r="U505" s="7">
        <v>0.9410000000000001</v>
      </c>
      <c r="V505" s="7">
        <v>1.355</v>
      </c>
      <c r="W505" s="7">
        <v>1.49809482867458</v>
      </c>
      <c r="X505" s="7">
        <v>1.203</v>
      </c>
      <c r="Y505" s="7">
        <v>4.179</v>
      </c>
      <c r="Z505" s="7">
        <v>3.5119977143356</v>
      </c>
      <c r="AA505" s="7">
        <v>5.42551316431394</v>
      </c>
      <c r="AB505" s="7">
        <v>0.386</v>
      </c>
      <c r="AC505" s="5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</row>
    <row r="506" spans="1:253" ht="12.75">
      <c r="A506" s="9" t="str">
        <f>"5830472M02"</f>
        <v>5830472M02</v>
      </c>
      <c r="B506" s="7" t="s">
        <v>208</v>
      </c>
      <c r="C506" s="7" t="s">
        <v>209</v>
      </c>
      <c r="D506" s="7" t="s">
        <v>210</v>
      </c>
      <c r="E506" s="7" t="s">
        <v>211</v>
      </c>
      <c r="F506" s="7">
        <v>1.41351152473979</v>
      </c>
      <c r="G506" s="7">
        <v>1.16132147489075</v>
      </c>
      <c r="H506" s="7">
        <v>0.802</v>
      </c>
      <c r="I506" s="7">
        <v>0.673996904248174</v>
      </c>
      <c r="J506" s="7">
        <v>2.44781121999322</v>
      </c>
      <c r="K506" s="7">
        <v>1.04002985151569</v>
      </c>
      <c r="L506" s="7">
        <v>1.835</v>
      </c>
      <c r="M506" s="7">
        <v>1.49836436205185</v>
      </c>
      <c r="N506" s="7">
        <v>1.71024416307757</v>
      </c>
      <c r="O506" s="7">
        <v>3.92885138257566</v>
      </c>
      <c r="P506" s="7">
        <v>1.41586684038875</v>
      </c>
      <c r="Q506" s="7">
        <v>1.182</v>
      </c>
      <c r="R506" s="7">
        <v>1.38021782204353</v>
      </c>
      <c r="S506" s="7">
        <v>1.408</v>
      </c>
      <c r="T506" s="7">
        <v>1.40376173188905</v>
      </c>
      <c r="U506" s="7">
        <v>1.51</v>
      </c>
      <c r="V506" s="7">
        <v>1.409</v>
      </c>
      <c r="W506" s="7">
        <v>1.91729038559596</v>
      </c>
      <c r="X506" s="7">
        <v>2.775</v>
      </c>
      <c r="Y506" s="7">
        <v>1.699</v>
      </c>
      <c r="Z506" s="7">
        <v>2.67961492579012</v>
      </c>
      <c r="AA506" s="7">
        <v>1.32525442024144</v>
      </c>
      <c r="AB506" s="7">
        <v>0.776</v>
      </c>
      <c r="AC506" s="5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</row>
    <row r="507" spans="1:253" ht="12.75">
      <c r="A507" s="9" t="str">
        <f>"2610529M21"</f>
        <v>2610529M21</v>
      </c>
      <c r="B507" s="7" t="s">
        <v>212</v>
      </c>
      <c r="C507" s="7" t="s">
        <v>213</v>
      </c>
      <c r="D507" s="7" t="s">
        <v>214</v>
      </c>
      <c r="E507" s="7" t="s">
        <v>215</v>
      </c>
      <c r="F507" s="7">
        <v>1.00558169343237</v>
      </c>
      <c r="G507" s="7">
        <v>0.963272698167118</v>
      </c>
      <c r="H507" s="7">
        <v>0.518</v>
      </c>
      <c r="I507" s="7">
        <v>0.42312863687455105</v>
      </c>
      <c r="J507" s="7">
        <v>0.9636855972913271</v>
      </c>
      <c r="K507" s="7">
        <v>1.00586740546637</v>
      </c>
      <c r="L507" s="7">
        <v>0.854</v>
      </c>
      <c r="M507" s="7">
        <v>1.0738882594851</v>
      </c>
      <c r="N507" s="7">
        <v>1.74223216299296</v>
      </c>
      <c r="O507" s="7">
        <v>2.30906751676873</v>
      </c>
      <c r="P507" s="7">
        <v>1.34382566052858</v>
      </c>
      <c r="Q507" s="7">
        <v>1.151</v>
      </c>
      <c r="R507" s="7">
        <v>1.07773502013464</v>
      </c>
      <c r="S507" s="7">
        <v>1.032</v>
      </c>
      <c r="T507" s="7">
        <v>0.8462853811375911</v>
      </c>
      <c r="U507" s="7">
        <v>1.16</v>
      </c>
      <c r="V507" s="7">
        <v>1.173</v>
      </c>
      <c r="W507" s="7">
        <v>0.8773466605465621</v>
      </c>
      <c r="X507" s="7">
        <v>2.272</v>
      </c>
      <c r="Y507" s="7">
        <v>1.168</v>
      </c>
      <c r="Z507" s="7">
        <v>0.6221916273790821</v>
      </c>
      <c r="AA507" s="7">
        <v>1.26051676890038</v>
      </c>
      <c r="AB507" s="7">
        <v>0.322</v>
      </c>
      <c r="AC507" s="5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</row>
    <row r="508" spans="1:253" ht="12.75">
      <c r="A508" s="9" t="str">
        <f>"3010029E15"</f>
        <v>3010029E15</v>
      </c>
      <c r="B508" s="7" t="s">
        <v>216</v>
      </c>
      <c r="C508" s="7" t="s">
        <v>217</v>
      </c>
      <c r="D508" s="7" t="s">
        <v>218</v>
      </c>
      <c r="E508" s="7" t="s">
        <v>219</v>
      </c>
      <c r="F508" s="7">
        <v>1.32983400355373</v>
      </c>
      <c r="G508" s="7">
        <v>1.03004629566274</v>
      </c>
      <c r="H508" s="7">
        <v>0.584</v>
      </c>
      <c r="I508" s="7">
        <v>0.698068222257037</v>
      </c>
      <c r="J508" s="7">
        <v>1.69678389145817</v>
      </c>
      <c r="K508" s="7">
        <v>0.8950458927696181</v>
      </c>
      <c r="L508" s="7">
        <v>2.082</v>
      </c>
      <c r="M508" s="7">
        <v>2.02684315641557</v>
      </c>
      <c r="N508" s="7">
        <v>1.26992441136076</v>
      </c>
      <c r="O508" s="7">
        <v>3.56021979264068</v>
      </c>
      <c r="P508" s="7">
        <v>2.02468610248709</v>
      </c>
      <c r="Q508" s="7">
        <v>1.387</v>
      </c>
      <c r="R508" s="7">
        <v>1.23308421222611</v>
      </c>
      <c r="S508" s="7">
        <v>1.149</v>
      </c>
      <c r="T508" s="7">
        <v>1.56116416484126</v>
      </c>
      <c r="U508" s="7">
        <v>1.639</v>
      </c>
      <c r="V508" s="7">
        <v>1.237</v>
      </c>
      <c r="W508" s="7">
        <v>1.42780547266554</v>
      </c>
      <c r="X508" s="7">
        <v>1.825</v>
      </c>
      <c r="Y508" s="7">
        <v>1.447</v>
      </c>
      <c r="Z508" s="7">
        <v>2.17283500960363</v>
      </c>
      <c r="AA508" s="7">
        <v>0.956125312114067</v>
      </c>
      <c r="AB508" s="7">
        <v>0.867</v>
      </c>
      <c r="AC508" s="5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</row>
    <row r="509" spans="1:253" ht="12.75">
      <c r="A509" s="9" t="str">
        <f>"E130111N18"</f>
        <v>E130111N18</v>
      </c>
      <c r="B509" s="7" t="s">
        <v>220</v>
      </c>
      <c r="C509" s="7" t="s">
        <v>221</v>
      </c>
      <c r="D509" s="7" t="s">
        <v>222</v>
      </c>
      <c r="E509" s="7" t="s">
        <v>223</v>
      </c>
      <c r="F509" s="7">
        <v>0.6610931147041911</v>
      </c>
      <c r="G509" s="7">
        <v>0.844311708544177</v>
      </c>
      <c r="H509" s="7">
        <v>0.4</v>
      </c>
      <c r="I509" s="7">
        <v>0.529945110538882</v>
      </c>
      <c r="J509" s="7">
        <v>1.16588526266615</v>
      </c>
      <c r="K509" s="7">
        <v>0.8812968766109851</v>
      </c>
      <c r="L509" s="7">
        <v>0.603</v>
      </c>
      <c r="M509" s="7">
        <v>0.588945475641041</v>
      </c>
      <c r="N509" s="7">
        <v>29.8031671599683</v>
      </c>
      <c r="O509" s="7">
        <v>20.2246543243324</v>
      </c>
      <c r="P509" s="7">
        <v>26.4796683739893</v>
      </c>
      <c r="Q509" s="7">
        <v>1.5070000000000001</v>
      </c>
      <c r="R509" s="7">
        <v>1.00678226413132</v>
      </c>
      <c r="S509" s="7">
        <v>1.425</v>
      </c>
      <c r="T509" s="7">
        <v>1.17028716958086</v>
      </c>
      <c r="U509" s="7">
        <v>1.408</v>
      </c>
      <c r="V509" s="7">
        <v>1.792</v>
      </c>
      <c r="W509" s="7">
        <v>1.51841946173744</v>
      </c>
      <c r="X509" s="7">
        <v>1.112</v>
      </c>
      <c r="Y509" s="7">
        <v>1.103</v>
      </c>
      <c r="Z509" s="7">
        <v>0.9864799895233111</v>
      </c>
      <c r="AA509" s="7">
        <v>1.60723669002508</v>
      </c>
      <c r="AB509" s="7">
        <v>0.245</v>
      </c>
      <c r="AC509" s="5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</row>
    <row r="510" spans="1:253" ht="12.75">
      <c r="A510" s="9" t="str">
        <f>"5031426K15"</f>
        <v>5031426K15</v>
      </c>
      <c r="B510" s="7" t="s">
        <v>224</v>
      </c>
      <c r="C510" s="7" t="s">
        <v>225</v>
      </c>
      <c r="D510" s="7" t="s">
        <v>226</v>
      </c>
      <c r="E510" s="7" t="s">
        <v>227</v>
      </c>
      <c r="F510" s="7">
        <v>1.47608025930665</v>
      </c>
      <c r="G510" s="7">
        <v>1.26225710738672</v>
      </c>
      <c r="H510" s="7">
        <v>0.858</v>
      </c>
      <c r="I510" s="7">
        <v>1.11066565750271</v>
      </c>
      <c r="J510" s="7">
        <v>3.93990530241431</v>
      </c>
      <c r="K510" s="7">
        <v>1.14043143882735</v>
      </c>
      <c r="L510" s="7">
        <v>1.074</v>
      </c>
      <c r="M510" s="7">
        <v>0.832021534375844</v>
      </c>
      <c r="N510" s="7">
        <v>10.9155233400669</v>
      </c>
      <c r="O510" s="7">
        <v>12.0022363721982</v>
      </c>
      <c r="P510" s="7">
        <v>12.842172966191</v>
      </c>
      <c r="Q510" s="7">
        <v>1.345</v>
      </c>
      <c r="R510" s="7">
        <v>1.27042776801734</v>
      </c>
      <c r="S510" s="7">
        <v>1.708</v>
      </c>
      <c r="T510" s="7">
        <v>2.67409445074002</v>
      </c>
      <c r="U510" s="7">
        <v>2.394</v>
      </c>
      <c r="V510" s="7">
        <v>1.568</v>
      </c>
      <c r="W510" s="7">
        <v>2.03500388541833</v>
      </c>
      <c r="X510" s="7">
        <v>2.338</v>
      </c>
      <c r="Y510" s="7">
        <v>2.338</v>
      </c>
      <c r="Z510" s="7">
        <v>3.2869771154182</v>
      </c>
      <c r="AA510" s="7">
        <v>0.8552839706020361</v>
      </c>
      <c r="AB510" s="7">
        <v>0.388</v>
      </c>
      <c r="AC510" s="5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</row>
    <row r="511" spans="1:253" ht="12.75">
      <c r="A511" s="9" t="str">
        <f>"5730571J11"</f>
        <v>5730571J11</v>
      </c>
      <c r="B511" s="7" t="s">
        <v>0</v>
      </c>
      <c r="C511" s="7" t="s">
        <v>1</v>
      </c>
      <c r="D511" s="7" t="s">
        <v>2</v>
      </c>
      <c r="E511" s="7" t="s">
        <v>3</v>
      </c>
      <c r="F511" s="7">
        <v>1.84659178404643</v>
      </c>
      <c r="G511" s="7">
        <v>1.83700398348458</v>
      </c>
      <c r="H511" s="7">
        <v>0.776</v>
      </c>
      <c r="I511" s="7">
        <v>0.7462108582747641</v>
      </c>
      <c r="J511" s="7">
        <v>3.38958355305673</v>
      </c>
      <c r="K511" s="7">
        <v>0.8530063638396861</v>
      </c>
      <c r="L511" s="7">
        <v>1.156</v>
      </c>
      <c r="M511" s="7">
        <v>1.57938971496345</v>
      </c>
      <c r="N511" s="7">
        <v>0.6324354254491671</v>
      </c>
      <c r="O511" s="7">
        <v>0.8388887358999441</v>
      </c>
      <c r="P511" s="7">
        <v>0.542757044830615</v>
      </c>
      <c r="Q511" s="7">
        <v>1.421</v>
      </c>
      <c r="R511" s="7">
        <v>1.99862710594614</v>
      </c>
      <c r="S511" s="7">
        <v>0.885</v>
      </c>
      <c r="T511" s="7">
        <v>0.720594893643411</v>
      </c>
      <c r="U511" s="7">
        <v>1.35</v>
      </c>
      <c r="V511" s="7">
        <v>0.676</v>
      </c>
      <c r="W511" s="7">
        <v>0.560621128650409</v>
      </c>
      <c r="X511" s="7">
        <v>0.602</v>
      </c>
      <c r="Y511" s="7">
        <v>2.433</v>
      </c>
      <c r="Z511" s="7">
        <v>2.27148300855596</v>
      </c>
      <c r="AA511" s="7">
        <v>1.39995171025035</v>
      </c>
      <c r="AB511" s="7">
        <v>1.277</v>
      </c>
      <c r="AC511" s="5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</row>
    <row r="512" spans="1:253" ht="12.75">
      <c r="A512" s="9" t="str">
        <f>"4632410H03"</f>
        <v>4632410H03</v>
      </c>
      <c r="B512" s="7" t="s">
        <v>4</v>
      </c>
      <c r="C512" s="7" t="s">
        <v>5</v>
      </c>
      <c r="D512" s="7" t="s">
        <v>6</v>
      </c>
      <c r="E512" s="7" t="s">
        <v>7</v>
      </c>
      <c r="F512" s="7">
        <v>1.12944767654719</v>
      </c>
      <c r="G512" s="7">
        <v>1.42992742390804</v>
      </c>
      <c r="H512" s="7">
        <v>1.071</v>
      </c>
      <c r="I512" s="7">
        <v>0.828579899586343</v>
      </c>
      <c r="J512" s="7">
        <v>2.28445779574952</v>
      </c>
      <c r="K512" s="7">
        <v>0.9385779094501111</v>
      </c>
      <c r="L512" s="7">
        <v>1.069</v>
      </c>
      <c r="M512" s="7">
        <v>1.12951760626023</v>
      </c>
      <c r="N512" s="7">
        <v>1.05200938487354</v>
      </c>
      <c r="O512" s="7">
        <v>1.12336632512148</v>
      </c>
      <c r="P512" s="7">
        <v>0.608940647479692</v>
      </c>
      <c r="Q512" s="7">
        <v>1.157</v>
      </c>
      <c r="R512" s="7">
        <v>1.23457795445776</v>
      </c>
      <c r="S512" s="7">
        <v>0.911</v>
      </c>
      <c r="T512" s="7">
        <v>0.7399889537438971</v>
      </c>
      <c r="U512" s="7">
        <v>1.02</v>
      </c>
      <c r="V512" s="7">
        <v>0.93</v>
      </c>
      <c r="W512" s="7">
        <v>0.9662669301965511</v>
      </c>
      <c r="X512" s="7">
        <v>1.034</v>
      </c>
      <c r="Y512" s="7">
        <v>5.943</v>
      </c>
      <c r="Z512" s="7">
        <v>5.20513265060241</v>
      </c>
      <c r="AA512" s="7">
        <v>3.09246780636894</v>
      </c>
      <c r="AB512" s="7">
        <v>1.689</v>
      </c>
      <c r="AC512" s="5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</row>
    <row r="513" spans="1:253" ht="12.75">
      <c r="A513" s="9" t="str">
        <f>"1200002O22"</f>
        <v>1200002O22</v>
      </c>
      <c r="B513" s="7" t="s">
        <v>8</v>
      </c>
      <c r="C513" s="7" t="s">
        <v>9</v>
      </c>
      <c r="D513" s="7" t="s">
        <v>10</v>
      </c>
      <c r="E513" s="7" t="s">
        <v>11</v>
      </c>
      <c r="F513" s="7">
        <v>2.36318171263364</v>
      </c>
      <c r="G513" s="7">
        <v>1.40013951212</v>
      </c>
      <c r="H513" s="7">
        <v>1.337</v>
      </c>
      <c r="I513" s="7">
        <v>1.29420945732029</v>
      </c>
      <c r="J513" s="7">
        <v>2.0100439641694</v>
      </c>
      <c r="K513" s="7">
        <v>2.4921043815639</v>
      </c>
      <c r="L513" s="7">
        <v>1.147</v>
      </c>
      <c r="M513" s="7">
        <v>0.545409465121375</v>
      </c>
      <c r="N513" s="7">
        <v>1.23737029461621</v>
      </c>
      <c r="O513" s="7">
        <v>0.906150336185324</v>
      </c>
      <c r="P513" s="7">
        <v>1.773586967403</v>
      </c>
      <c r="Q513" s="7">
        <v>1.396</v>
      </c>
      <c r="R513" s="7">
        <v>1.74095657098672</v>
      </c>
      <c r="S513" s="7">
        <v>0.881</v>
      </c>
      <c r="T513" s="7">
        <v>1.01910108866655</v>
      </c>
      <c r="U513" s="7">
        <v>0.916</v>
      </c>
      <c r="V513" s="7">
        <v>1.058</v>
      </c>
      <c r="W513" s="7">
        <v>0.860409466327516</v>
      </c>
      <c r="X513" s="7">
        <v>1.395</v>
      </c>
      <c r="Y513" s="7">
        <v>2.235</v>
      </c>
      <c r="Z513" s="7">
        <v>2.73119557883709</v>
      </c>
      <c r="AA513" s="7">
        <v>1.62342110286034</v>
      </c>
      <c r="AB513" s="7">
        <v>1.121</v>
      </c>
      <c r="AC513" s="5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</row>
    <row r="514" spans="1:253" ht="12.75">
      <c r="A514" s="9" t="str">
        <f>"1700003H06"</f>
        <v>1700003H06</v>
      </c>
      <c r="B514" s="7" t="s">
        <v>12</v>
      </c>
      <c r="C514" s="7" t="s">
        <v>13</v>
      </c>
      <c r="D514" s="7" t="s">
        <v>14</v>
      </c>
      <c r="E514" s="7" t="s">
        <v>15</v>
      </c>
      <c r="F514" s="7">
        <v>0.8824087407550381</v>
      </c>
      <c r="G514" s="7">
        <v>0.94487402369984</v>
      </c>
      <c r="H514" s="7">
        <v>0.557</v>
      </c>
      <c r="I514" s="7">
        <v>0.578839975244386</v>
      </c>
      <c r="J514" s="7">
        <v>1.04038202208867</v>
      </c>
      <c r="K514" s="7">
        <v>2.39490998466143</v>
      </c>
      <c r="L514" s="7">
        <v>1.179</v>
      </c>
      <c r="M514" s="7">
        <v>0.8912788820276121</v>
      </c>
      <c r="N514" s="7">
        <v>0.7268325975987281</v>
      </c>
      <c r="O514" s="7">
        <v>0.7751910635238921</v>
      </c>
      <c r="P514" s="7">
        <v>0.503552740061598</v>
      </c>
      <c r="Q514" s="7">
        <v>1.219</v>
      </c>
      <c r="R514" s="7">
        <v>1.26818715466986</v>
      </c>
      <c r="S514" s="7">
        <v>0.804</v>
      </c>
      <c r="T514" s="7">
        <v>0.8701678521067551</v>
      </c>
      <c r="U514" s="7">
        <v>0.777</v>
      </c>
      <c r="V514" s="7">
        <v>0.755</v>
      </c>
      <c r="W514" s="7">
        <v>0.6707128910742061</v>
      </c>
      <c r="X514" s="7">
        <v>0.793</v>
      </c>
      <c r="Y514" s="7">
        <v>2.704</v>
      </c>
      <c r="Z514" s="7">
        <v>2.52487296664921</v>
      </c>
      <c r="AA514" s="7">
        <v>1.66823947686569</v>
      </c>
      <c r="AB514" s="7">
        <v>1.068</v>
      </c>
      <c r="AC514" s="5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</row>
    <row r="515" spans="1:253" ht="12.75">
      <c r="A515" s="9" t="str">
        <f>"2900010F03"</f>
        <v>2900010F03</v>
      </c>
      <c r="B515" s="7" t="s">
        <v>16</v>
      </c>
      <c r="C515" s="7" t="s">
        <v>17</v>
      </c>
      <c r="D515" s="7" t="s">
        <v>18</v>
      </c>
      <c r="E515" s="7" t="s">
        <v>19</v>
      </c>
      <c r="F515" s="7">
        <v>1.1410052042398</v>
      </c>
      <c r="G515" s="7">
        <v>0.822213691370087</v>
      </c>
      <c r="H515" s="7">
        <v>0.508</v>
      </c>
      <c r="I515" s="7">
        <v>0.468638472485059</v>
      </c>
      <c r="J515" s="7">
        <v>0.892467488550935</v>
      </c>
      <c r="K515" s="7">
        <v>1.41924767026681</v>
      </c>
      <c r="L515" s="7">
        <v>1.436</v>
      </c>
      <c r="M515" s="7">
        <v>0.9662575668114821</v>
      </c>
      <c r="N515" s="7">
        <v>0.644655689218262</v>
      </c>
      <c r="O515" s="7">
        <v>0.652731215915294</v>
      </c>
      <c r="P515" s="7">
        <v>0.7386895879413571</v>
      </c>
      <c r="Q515" s="7">
        <v>1.387</v>
      </c>
      <c r="R515" s="7">
        <v>1.15391587394873</v>
      </c>
      <c r="S515" s="7">
        <v>0.793</v>
      </c>
      <c r="T515" s="7">
        <v>1.04079798153551</v>
      </c>
      <c r="U515" s="7">
        <v>0.736</v>
      </c>
      <c r="V515" s="7">
        <v>0.601</v>
      </c>
      <c r="W515" s="7">
        <v>0.5716303048927891</v>
      </c>
      <c r="X515" s="7">
        <v>0.627</v>
      </c>
      <c r="Y515" s="7">
        <v>1.426</v>
      </c>
      <c r="Z515" s="7">
        <v>1.74987365461847</v>
      </c>
      <c r="AA515" s="7">
        <v>1.84751297288708</v>
      </c>
      <c r="AB515" s="7">
        <v>1.309</v>
      </c>
      <c r="AC515" s="5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</row>
    <row r="516" spans="1:253" ht="12.75">
      <c r="A516" s="9" t="str">
        <f>"1200015I07"</f>
        <v>1200015I07</v>
      </c>
      <c r="B516" s="7" t="s">
        <v>20</v>
      </c>
      <c r="C516" s="7" t="s">
        <v>21</v>
      </c>
      <c r="D516" s="7" t="s">
        <v>22</v>
      </c>
      <c r="E516" s="7" t="s">
        <v>23</v>
      </c>
      <c r="F516" s="7">
        <v>2.40430053813292</v>
      </c>
      <c r="G516" s="7">
        <v>1.86182790140039</v>
      </c>
      <c r="H516" s="7">
        <v>1.578</v>
      </c>
      <c r="I516" s="7">
        <v>1.31451963189027</v>
      </c>
      <c r="J516" s="7">
        <v>2.69383741382366</v>
      </c>
      <c r="K516" s="7">
        <v>3.52347286961266</v>
      </c>
      <c r="L516" s="7">
        <v>1.223</v>
      </c>
      <c r="M516" s="7">
        <v>1.09081893024275</v>
      </c>
      <c r="N516" s="7">
        <v>1.15590295946795</v>
      </c>
      <c r="O516" s="7">
        <v>1.73646710099612</v>
      </c>
      <c r="P516" s="7">
        <v>1.46556757116738</v>
      </c>
      <c r="Q516" s="7">
        <v>1.036</v>
      </c>
      <c r="R516" s="7">
        <v>1.88286208299336</v>
      </c>
      <c r="S516" s="7">
        <v>1.611</v>
      </c>
      <c r="T516" s="7">
        <v>1.31278798139156</v>
      </c>
      <c r="U516" s="7">
        <v>1.643</v>
      </c>
      <c r="V516" s="7">
        <v>1.415</v>
      </c>
      <c r="W516" s="7">
        <v>1.21185624637271</v>
      </c>
      <c r="X516" s="7">
        <v>1.498</v>
      </c>
      <c r="Y516" s="7">
        <v>2.311</v>
      </c>
      <c r="Z516" s="7">
        <v>3.42302108782958</v>
      </c>
      <c r="AA516" s="7">
        <v>1.3109374396564</v>
      </c>
      <c r="AB516" s="7">
        <v>1.547</v>
      </c>
      <c r="AC516" s="5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</row>
    <row r="517" spans="1:253" ht="12.75">
      <c r="A517" s="9" t="s">
        <v>174</v>
      </c>
      <c r="B517" s="7" t="s">
        <v>175</v>
      </c>
      <c r="C517" s="7" t="s">
        <v>176</v>
      </c>
      <c r="D517" s="7" t="s">
        <v>177</v>
      </c>
      <c r="E517" s="7" t="s">
        <v>178</v>
      </c>
      <c r="F517" s="7">
        <v>1.40852671612568</v>
      </c>
      <c r="G517" s="7">
        <v>1.23487795242574</v>
      </c>
      <c r="H517" s="7">
        <v>0.224</v>
      </c>
      <c r="I517" s="7">
        <v>0.7176261681392391</v>
      </c>
      <c r="J517" s="7">
        <v>2.07179952699324</v>
      </c>
      <c r="K517" s="7">
        <v>2.05387911639069</v>
      </c>
      <c r="L517" s="7">
        <v>0.751</v>
      </c>
      <c r="M517" s="7">
        <v>0.721972174451132</v>
      </c>
      <c r="N517" s="7">
        <v>1.56246450637756</v>
      </c>
      <c r="O517" s="7">
        <v>1.03267547644271</v>
      </c>
      <c r="P517" s="7">
        <v>0.680638607414736</v>
      </c>
      <c r="Q517" s="7">
        <v>1.412</v>
      </c>
      <c r="R517" s="7">
        <v>1.03441649541682</v>
      </c>
      <c r="S517" s="7">
        <v>1.069</v>
      </c>
      <c r="T517" s="7">
        <v>0.8713657032153841</v>
      </c>
      <c r="U517" s="7">
        <v>1.448</v>
      </c>
      <c r="V517" s="7">
        <v>1.197</v>
      </c>
      <c r="W517" s="7">
        <v>1.03655628620559</v>
      </c>
      <c r="X517" s="7">
        <v>1.216</v>
      </c>
      <c r="Y517" s="7">
        <v>1.77</v>
      </c>
      <c r="Z517" s="7">
        <v>1.97102570455736</v>
      </c>
      <c r="AA517" s="7">
        <v>0.6125177780730741</v>
      </c>
      <c r="AB517" s="7">
        <v>0.091</v>
      </c>
      <c r="AC517" s="5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</row>
    <row r="518" spans="1:253" ht="12.75">
      <c r="A518" s="9" t="s">
        <v>179</v>
      </c>
      <c r="B518" s="7" t="s">
        <v>180</v>
      </c>
      <c r="C518" s="7" t="s">
        <v>181</v>
      </c>
      <c r="D518" s="7" t="s">
        <v>182</v>
      </c>
      <c r="E518" s="7" t="s">
        <v>183</v>
      </c>
      <c r="F518" s="7">
        <v>0.9855914144469141</v>
      </c>
      <c r="G518" s="7">
        <v>0.7595959113296691</v>
      </c>
      <c r="H518" s="7">
        <v>1.334</v>
      </c>
      <c r="I518" s="7">
        <v>0.6600806735243</v>
      </c>
      <c r="J518" s="7">
        <v>0.632994518944329</v>
      </c>
      <c r="K518" s="7">
        <v>0.865417628565582</v>
      </c>
      <c r="L518" s="7">
        <v>0.67</v>
      </c>
      <c r="M518" s="7">
        <v>0.6034574791475961</v>
      </c>
      <c r="N518" s="7">
        <v>0.591954367573963</v>
      </c>
      <c r="O518" s="7">
        <v>0.5477298511758381</v>
      </c>
      <c r="P518" s="7">
        <v>0.518261783892424</v>
      </c>
      <c r="Q518" s="7">
        <v>1.017</v>
      </c>
      <c r="R518" s="7">
        <v>1.17258765184434</v>
      </c>
      <c r="S518" s="7">
        <v>1.1280000000000001</v>
      </c>
      <c r="T518" s="7">
        <v>0.9771763495418451</v>
      </c>
      <c r="U518" s="7">
        <v>1.131</v>
      </c>
      <c r="V518" s="7">
        <v>1.205</v>
      </c>
      <c r="W518" s="7">
        <v>0.8976712936094171</v>
      </c>
      <c r="X518" s="7">
        <v>1.09</v>
      </c>
      <c r="Y518" s="7">
        <v>1.16</v>
      </c>
      <c r="Z518" s="7">
        <v>0.82271141609918</v>
      </c>
      <c r="AA518" s="7">
        <v>0.7675146548415661</v>
      </c>
      <c r="AB518" s="7">
        <v>0.64</v>
      </c>
      <c r="AC518" s="5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</row>
    <row r="519" spans="1:253" ht="12.75">
      <c r="A519" s="9" t="s">
        <v>184</v>
      </c>
      <c r="B519" s="7" t="s">
        <v>185</v>
      </c>
      <c r="C519" s="7" t="s">
        <v>186</v>
      </c>
      <c r="D519" s="7" t="s">
        <v>187</v>
      </c>
      <c r="E519" s="7" t="s">
        <v>188</v>
      </c>
      <c r="F519" s="7">
        <v>0.779673322276853</v>
      </c>
      <c r="G519" s="7">
        <v>1.26917420039383</v>
      </c>
      <c r="H519" s="7">
        <v>1.123</v>
      </c>
      <c r="I519" s="7">
        <v>0.8169203549258001</v>
      </c>
      <c r="J519" s="7">
        <v>0.9158748389760991</v>
      </c>
      <c r="K519" s="7">
        <v>0.361175173728699</v>
      </c>
      <c r="L519" s="7">
        <v>1.73</v>
      </c>
      <c r="M519" s="7">
        <v>0.45954677770758806</v>
      </c>
      <c r="N519" s="7">
        <v>0.69889125823453</v>
      </c>
      <c r="O519" s="7">
        <v>1.43822324232368</v>
      </c>
      <c r="P519" s="7">
        <v>0.580343796871448</v>
      </c>
      <c r="Q519" s="7">
        <v>1.244</v>
      </c>
      <c r="R519" s="7">
        <v>1.22486862995205</v>
      </c>
      <c r="S519" s="7">
        <v>1.295</v>
      </c>
      <c r="T519" s="7">
        <v>1.15094344915875</v>
      </c>
      <c r="U519" s="7">
        <v>1.166</v>
      </c>
      <c r="V519" s="7">
        <v>1.451</v>
      </c>
      <c r="W519" s="7">
        <v>0.942554858289888</v>
      </c>
      <c r="X519" s="7">
        <v>1.061</v>
      </c>
      <c r="Y519" s="7">
        <v>2.281</v>
      </c>
      <c r="Z519" s="7">
        <v>1.76728212502183</v>
      </c>
      <c r="AA519" s="7">
        <v>1.89357630172591</v>
      </c>
      <c r="AB519" s="7">
        <v>0.857</v>
      </c>
      <c r="AC519" s="5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</row>
    <row r="520" spans="1:253" ht="12.75">
      <c r="A520" s="9" t="s">
        <v>189</v>
      </c>
      <c r="B520" s="7" t="s">
        <v>190</v>
      </c>
      <c r="C520" s="7" t="s">
        <v>191</v>
      </c>
      <c r="D520" s="7" t="s">
        <v>192</v>
      </c>
      <c r="E520" s="7" t="s">
        <v>193</v>
      </c>
      <c r="F520" s="7">
        <v>1.02464612562205</v>
      </c>
      <c r="G520" s="7">
        <v>1.04308783594255</v>
      </c>
      <c r="H520" s="7">
        <v>0.342</v>
      </c>
      <c r="I520" s="7">
        <v>0.7319185132070011</v>
      </c>
      <c r="J520" s="7">
        <v>1.56181810496414</v>
      </c>
      <c r="K520" s="7">
        <v>0.8670298515156941</v>
      </c>
      <c r="L520" s="7">
        <v>1.214</v>
      </c>
      <c r="M520" s="7">
        <v>0.6796454975570121</v>
      </c>
      <c r="N520" s="7">
        <v>2.99486610881668</v>
      </c>
      <c r="O520" s="7">
        <v>1.86935504710378</v>
      </c>
      <c r="P520" s="7">
        <v>2.1963274198336</v>
      </c>
      <c r="Q520" s="7">
        <v>1.275</v>
      </c>
      <c r="R520" s="7">
        <v>1.17109390961269</v>
      </c>
      <c r="S520" s="7">
        <v>1.577</v>
      </c>
      <c r="T520" s="7">
        <v>1.37445486779566</v>
      </c>
      <c r="U520" s="7">
        <v>1.309</v>
      </c>
      <c r="V520" s="7">
        <v>1.746</v>
      </c>
      <c r="W520" s="7">
        <v>1.33126346561698</v>
      </c>
      <c r="X520" s="7">
        <v>1.305</v>
      </c>
      <c r="Y520" s="7">
        <v>1.418</v>
      </c>
      <c r="Z520" s="7">
        <v>2.40752698096735</v>
      </c>
      <c r="AA520" s="7">
        <v>0.527238371979567</v>
      </c>
      <c r="AB520" s="7">
        <v>0.077</v>
      </c>
      <c r="AC520" s="5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</row>
    <row r="521" spans="1:253" ht="12.75">
      <c r="A521" s="9" t="s">
        <v>194</v>
      </c>
      <c r="B521" s="7" t="s">
        <v>195</v>
      </c>
      <c r="C521" s="7" t="s">
        <v>196</v>
      </c>
      <c r="D521" s="7" t="s">
        <v>197</v>
      </c>
      <c r="E521" s="7" t="s">
        <v>1217</v>
      </c>
      <c r="F521" s="7">
        <v>0.7326375208676981</v>
      </c>
      <c r="G521" s="7">
        <v>1.62837379764194</v>
      </c>
      <c r="H521" s="7">
        <v>0.982</v>
      </c>
      <c r="I521" s="7">
        <v>0.486315846647818</v>
      </c>
      <c r="J521" s="7">
        <v>0.819257264880741</v>
      </c>
      <c r="K521" s="7">
        <v>0.29151705800896804</v>
      </c>
      <c r="L521" s="7">
        <v>0.79</v>
      </c>
      <c r="M521" s="7">
        <v>0.451081442328764</v>
      </c>
      <c r="N521" s="7">
        <v>2.692362151703</v>
      </c>
      <c r="O521" s="7">
        <v>1.50043729157321</v>
      </c>
      <c r="P521" s="7">
        <v>1.50314320233012</v>
      </c>
      <c r="Q521" s="7">
        <v>1.099</v>
      </c>
      <c r="R521" s="7">
        <v>1.20320936759314</v>
      </c>
      <c r="S521" s="7">
        <v>1.35</v>
      </c>
      <c r="T521" s="7">
        <v>0.9630965648714531</v>
      </c>
      <c r="U521" s="7">
        <v>1.463</v>
      </c>
      <c r="V521" s="7">
        <v>1.408</v>
      </c>
      <c r="W521" s="7">
        <v>1.49386053011982</v>
      </c>
      <c r="X521" s="7">
        <v>1.345</v>
      </c>
      <c r="Y521" s="7">
        <v>3.547</v>
      </c>
      <c r="Z521" s="7">
        <v>2.4552390850358</v>
      </c>
      <c r="AA521" s="7">
        <v>0.76377979034112</v>
      </c>
      <c r="AB521" s="7">
        <v>0.317</v>
      </c>
      <c r="AC521" s="5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</row>
  </sheetData>
  <conditionalFormatting sqref="F4:AB521">
    <cfRule type="cellIs" priority="1" dxfId="0" operator="between" stopIfTrue="1">
      <formula>5</formula>
      <formula>8</formula>
    </cfRule>
    <cfRule type="cellIs" priority="2" dxfId="1" operator="between" stopIfTrue="1">
      <formula>3</formula>
      <formula>5</formula>
    </cfRule>
    <cfRule type="cellIs" priority="3" dxfId="2" operator="greaterThan" stopIfTrue="1">
      <formula>8</formula>
    </cfRule>
  </conditionalFormatting>
  <printOptions gridLines="1" horizontalCentered="1" verticalCentered="1"/>
  <pageMargins left="1" right="1" top="0.7875" bottom="0.7875" header="0.6" footer="0.6"/>
  <pageSetup firstPageNumber="1" useFirstPageNumber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miriam</cp:lastModifiedBy>
  <cp:lastPrinted>2004-12-02T01:31:36Z</cp:lastPrinted>
  <dcterms:created xsi:type="dcterms:W3CDTF">2004-06-01T14:09:40Z</dcterms:created>
  <dcterms:modified xsi:type="dcterms:W3CDTF">2005-02-28T16:40:42Z</dcterms:modified>
  <cp:category/>
  <cp:version/>
  <cp:contentType/>
  <cp:contentStatus/>
  <cp:revision>1</cp:revision>
</cp:coreProperties>
</file>